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4\Постановление за 2 квартал 2024\"/>
    </mc:Choice>
  </mc:AlternateContent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программы!$G$1:$G$561</definedName>
    <definedName name="_xlnm.Print_Titles" localSheetId="0">программы!$4:$4</definedName>
    <definedName name="_xlnm.Print_Area" localSheetId="0">программы!$A$1:$K$560</definedName>
  </definedNames>
  <calcPr calcId="162913"/>
</workbook>
</file>

<file path=xl/calcChain.xml><?xml version="1.0" encoding="utf-8"?>
<calcChain xmlns="http://schemas.openxmlformats.org/spreadsheetml/2006/main">
  <c r="J362" i="1" l="1"/>
  <c r="J370" i="1"/>
  <c r="J372" i="1"/>
  <c r="J201" i="1"/>
  <c r="J116" i="1"/>
  <c r="J140" i="1"/>
  <c r="J139" i="1" s="1"/>
  <c r="K139" i="1"/>
  <c r="J124" i="1"/>
  <c r="J66" i="1"/>
  <c r="K288" i="1" l="1"/>
  <c r="K201" i="1"/>
  <c r="J118" i="1"/>
  <c r="K66" i="1" l="1"/>
  <c r="K365" i="1" l="1"/>
  <c r="K10" i="1"/>
  <c r="K9" i="1" s="1"/>
  <c r="K13" i="1"/>
  <c r="K12" i="1" s="1"/>
  <c r="K16" i="1"/>
  <c r="K15" i="1" s="1"/>
  <c r="K21" i="1"/>
  <c r="K20" i="1" s="1"/>
  <c r="K24" i="1"/>
  <c r="K23" i="1" s="1"/>
  <c r="K26" i="1"/>
  <c r="K30" i="1"/>
  <c r="K29" i="1" s="1"/>
  <c r="K28" i="1" s="1"/>
  <c r="K35" i="1"/>
  <c r="K40" i="1"/>
  <c r="K44" i="1"/>
  <c r="K46" i="1"/>
  <c r="K49" i="1"/>
  <c r="K56" i="1"/>
  <c r="K61" i="1"/>
  <c r="K71" i="1"/>
  <c r="K75" i="1"/>
  <c r="K80" i="1"/>
  <c r="K84" i="1"/>
  <c r="K89" i="1"/>
  <c r="K94" i="1"/>
  <c r="K99" i="1"/>
  <c r="K102" i="1"/>
  <c r="K109" i="1"/>
  <c r="K112" i="1"/>
  <c r="K111" i="1" s="1"/>
  <c r="K122" i="1"/>
  <c r="K124" i="1"/>
  <c r="K130" i="1"/>
  <c r="K129" i="1" s="1"/>
  <c r="K134" i="1"/>
  <c r="K133" i="1" s="1"/>
  <c r="K136" i="1"/>
  <c r="K145" i="1"/>
  <c r="K150" i="1"/>
  <c r="K155" i="1"/>
  <c r="K154" i="1" s="1"/>
  <c r="K159" i="1"/>
  <c r="K158" i="1" s="1"/>
  <c r="K165" i="1"/>
  <c r="K164" i="1" s="1"/>
  <c r="K168" i="1"/>
  <c r="K167" i="1" s="1"/>
  <c r="K175" i="1"/>
  <c r="K174" i="1" s="1"/>
  <c r="K178" i="1"/>
  <c r="K177" i="1" s="1"/>
  <c r="K181" i="1"/>
  <c r="K180" i="1" s="1"/>
  <c r="K184" i="1"/>
  <c r="K183" i="1" s="1"/>
  <c r="K189" i="1"/>
  <c r="K188" i="1" s="1"/>
  <c r="K192" i="1"/>
  <c r="K191" i="1" s="1"/>
  <c r="K197" i="1"/>
  <c r="K196" i="1" s="1"/>
  <c r="K204" i="1"/>
  <c r="K207" i="1"/>
  <c r="K206" i="1" s="1"/>
  <c r="K212" i="1"/>
  <c r="K211" i="1" s="1"/>
  <c r="K214" i="1"/>
  <c r="K216" i="1"/>
  <c r="K218" i="1"/>
  <c r="K220" i="1"/>
  <c r="K225" i="1"/>
  <c r="K224" i="1" s="1"/>
  <c r="K227" i="1"/>
  <c r="K232" i="1"/>
  <c r="K231" i="1" s="1"/>
  <c r="K235" i="1"/>
  <c r="K234" i="1" s="1"/>
  <c r="K239" i="1"/>
  <c r="K238" i="1" s="1"/>
  <c r="K242" i="1"/>
  <c r="K241" i="1" s="1"/>
  <c r="K247" i="1"/>
  <c r="K250" i="1"/>
  <c r="K255" i="1"/>
  <c r="K257" i="1"/>
  <c r="K269" i="1"/>
  <c r="K268" i="1" s="1"/>
  <c r="K265" i="1" s="1"/>
  <c r="K274" i="1"/>
  <c r="K277" i="1"/>
  <c r="K284" i="1"/>
  <c r="K295" i="1"/>
  <c r="K298" i="1"/>
  <c r="K303" i="1"/>
  <c r="K302" i="1" s="1"/>
  <c r="K307" i="1"/>
  <c r="K317" i="1"/>
  <c r="K316" i="1" s="1"/>
  <c r="K323" i="1"/>
  <c r="K322" i="1" s="1"/>
  <c r="K328" i="1"/>
  <c r="K327" i="1" s="1"/>
  <c r="K326" i="1" s="1"/>
  <c r="K331" i="1"/>
  <c r="K335" i="1"/>
  <c r="K334" i="1" s="1"/>
  <c r="K339" i="1"/>
  <c r="K338" i="1" s="1"/>
  <c r="K343" i="1"/>
  <c r="K346" i="1"/>
  <c r="K348" i="1"/>
  <c r="K351" i="1"/>
  <c r="K350" i="1" s="1"/>
  <c r="K357" i="1"/>
  <c r="K356" i="1" s="1"/>
  <c r="K355" i="1" s="1"/>
  <c r="K354" i="1" s="1"/>
  <c r="K363" i="1"/>
  <c r="K372" i="1"/>
  <c r="K377" i="1"/>
  <c r="K376" i="1" s="1"/>
  <c r="K380" i="1"/>
  <c r="K379" i="1" s="1"/>
  <c r="K383" i="1"/>
  <c r="K382" i="1" s="1"/>
  <c r="K387" i="1"/>
  <c r="K389" i="1"/>
  <c r="K392" i="1"/>
  <c r="K391" i="1" s="1"/>
  <c r="K395" i="1"/>
  <c r="K394" i="1" s="1"/>
  <c r="K398" i="1"/>
  <c r="K397" i="1" s="1"/>
  <c r="K400" i="1"/>
  <c r="K404" i="1"/>
  <c r="K403" i="1" s="1"/>
  <c r="K402" i="1" s="1"/>
  <c r="K411" i="1"/>
  <c r="K410" i="1" s="1"/>
  <c r="K409" i="1" s="1"/>
  <c r="K416" i="1"/>
  <c r="K415" i="1" s="1"/>
  <c r="K414" i="1" s="1"/>
  <c r="K422" i="1"/>
  <c r="K430" i="1"/>
  <c r="K433" i="1"/>
  <c r="K429" i="1" s="1"/>
  <c r="K436" i="1"/>
  <c r="K439" i="1"/>
  <c r="K444" i="1"/>
  <c r="K446" i="1"/>
  <c r="K451" i="1"/>
  <c r="K450" i="1" s="1"/>
  <c r="K458" i="1"/>
  <c r="K457" i="1" s="1"/>
  <c r="K456" i="1" s="1"/>
  <c r="K462" i="1"/>
  <c r="K461" i="1" s="1"/>
  <c r="K467" i="1"/>
  <c r="K466" i="1" s="1"/>
  <c r="K465" i="1" s="1"/>
  <c r="K464" i="1" s="1"/>
  <c r="K471" i="1"/>
  <c r="K470" i="1" s="1"/>
  <c r="K475" i="1"/>
  <c r="K474" i="1" s="1"/>
  <c r="K473" i="1" s="1"/>
  <c r="K478" i="1"/>
  <c r="K477" i="1" s="1"/>
  <c r="K482" i="1"/>
  <c r="K481" i="1" s="1"/>
  <c r="K484" i="1"/>
  <c r="K489" i="1"/>
  <c r="K491" i="1"/>
  <c r="K493" i="1"/>
  <c r="K497" i="1"/>
  <c r="K496" i="1" s="1"/>
  <c r="K495" i="1" s="1"/>
  <c r="K500" i="1"/>
  <c r="K499" i="1" s="1"/>
  <c r="K505" i="1"/>
  <c r="K504" i="1" s="1"/>
  <c r="K503" i="1" s="1"/>
  <c r="K502" i="1" s="1"/>
  <c r="K511" i="1"/>
  <c r="K510" i="1" s="1"/>
  <c r="K514" i="1"/>
  <c r="K513" i="1" s="1"/>
  <c r="K516" i="1"/>
  <c r="K519" i="1"/>
  <c r="K521" i="1"/>
  <c r="K523" i="1"/>
  <c r="K527" i="1"/>
  <c r="K529" i="1"/>
  <c r="K535" i="1"/>
  <c r="K534" i="1" s="1"/>
  <c r="K539" i="1"/>
  <c r="K538" i="1" s="1"/>
  <c r="K542" i="1"/>
  <c r="K541" i="1" s="1"/>
  <c r="K545" i="1"/>
  <c r="K544" i="1" s="1"/>
  <c r="K549" i="1"/>
  <c r="K551" i="1"/>
  <c r="K555" i="1"/>
  <c r="K554" i="1" s="1"/>
  <c r="K558" i="1"/>
  <c r="K557" i="1" s="1"/>
  <c r="K362" i="1" l="1"/>
  <c r="K273" i="1"/>
  <c r="K272" i="1" s="1"/>
  <c r="K264" i="1" s="1"/>
  <c r="K210" i="1"/>
  <c r="K209" i="1" s="1"/>
  <c r="K518" i="1"/>
  <c r="K509" i="1" s="1"/>
  <c r="K386" i="1"/>
  <c r="K385" i="1" s="1"/>
  <c r="K294" i="1"/>
  <c r="K293" i="1" s="1"/>
  <c r="K526" i="1"/>
  <c r="K525" i="1" s="1"/>
  <c r="K117" i="1"/>
  <c r="K116" i="1" s="1"/>
  <c r="K144" i="1"/>
  <c r="K143" i="1" s="1"/>
  <c r="K55" i="1"/>
  <c r="K54" i="1" s="1"/>
  <c r="K34" i="1"/>
  <c r="K33" i="1" s="1"/>
  <c r="K375" i="1"/>
  <c r="K480" i="1"/>
  <c r="K342" i="1"/>
  <c r="K330" i="1" s="1"/>
  <c r="K246" i="1"/>
  <c r="K245" i="1" s="1"/>
  <c r="K301" i="1"/>
  <c r="K283" i="1"/>
  <c r="K173" i="1"/>
  <c r="K153" i="1"/>
  <c r="K315" i="1"/>
  <c r="K443" i="1"/>
  <c r="K442" i="1" s="1"/>
  <c r="K419" i="1"/>
  <c r="K418" i="1" s="1"/>
  <c r="K163" i="1"/>
  <c r="K548" i="1"/>
  <c r="K547" i="1" s="1"/>
  <c r="K488" i="1"/>
  <c r="K487" i="1" s="1"/>
  <c r="K254" i="1"/>
  <c r="K253" i="1" s="1"/>
  <c r="K223" i="1"/>
  <c r="K222" i="1" s="1"/>
  <c r="K200" i="1"/>
  <c r="K187" i="1" s="1"/>
  <c r="K186" i="1" s="1"/>
  <c r="K361" i="1"/>
  <c r="K360" i="1" s="1"/>
  <c r="K469" i="1"/>
  <c r="K455" i="1"/>
  <c r="K230" i="1"/>
  <c r="K229" i="1" s="1"/>
  <c r="K8" i="1"/>
  <c r="K7" i="1" s="1"/>
  <c r="J84" i="1"/>
  <c r="J527" i="1"/>
  <c r="J514" i="1"/>
  <c r="J523" i="1"/>
  <c r="K282" i="1" l="1"/>
  <c r="K281" i="1" s="1"/>
  <c r="K408" i="1"/>
  <c r="K374" i="1"/>
  <c r="K32" i="1"/>
  <c r="K244" i="1"/>
  <c r="J343" i="1"/>
  <c r="K6" i="1" l="1"/>
  <c r="J420" i="1"/>
  <c r="J346" i="1" l="1"/>
  <c r="J400" i="1" l="1"/>
  <c r="J471" i="1" l="1"/>
  <c r="J470" i="1" s="1"/>
  <c r="J298" i="1" l="1"/>
  <c r="J295" i="1"/>
  <c r="J137" i="1" l="1"/>
  <c r="J136" i="1" s="1"/>
  <c r="J545" i="1" l="1"/>
  <c r="J544" i="1" s="1"/>
  <c r="J542" i="1"/>
  <c r="J541" i="1" s="1"/>
  <c r="J539" i="1"/>
  <c r="J538" i="1" s="1"/>
  <c r="J207" i="1" l="1"/>
  <c r="J168" i="1"/>
  <c r="J167" i="1" s="1"/>
  <c r="J112" i="1"/>
  <c r="J111" i="1" s="1"/>
  <c r="J274" i="1"/>
  <c r="J134" i="1"/>
  <c r="J288" i="1"/>
  <c r="J312" i="1" l="1"/>
  <c r="J308" i="1"/>
  <c r="J294" i="1" l="1"/>
  <c r="J307" i="1"/>
  <c r="J323" i="1"/>
  <c r="J322" i="1" s="1"/>
  <c r="J332" i="1"/>
  <c r="J331" i="1" s="1"/>
  <c r="J351" i="1"/>
  <c r="J350" i="1" s="1"/>
  <c r="J467" i="1"/>
  <c r="J475" i="1"/>
  <c r="J474" i="1" s="1"/>
  <c r="L480" i="1"/>
  <c r="M480" i="1"/>
  <c r="N480" i="1"/>
  <c r="O480" i="1"/>
  <c r="J482" i="1"/>
  <c r="J481" i="1" s="1"/>
  <c r="J485" i="1"/>
  <c r="J484" i="1" s="1"/>
  <c r="J489" i="1"/>
  <c r="J491" i="1"/>
  <c r="J511" i="1"/>
  <c r="J510" i="1" s="1"/>
  <c r="J513" i="1"/>
  <c r="J519" i="1"/>
  <c r="L521" i="1"/>
  <c r="M521" i="1"/>
  <c r="N521" i="1"/>
  <c r="O521" i="1"/>
  <c r="J521" i="1"/>
  <c r="J535" i="1"/>
  <c r="J534" i="1" s="1"/>
  <c r="J529" i="1"/>
  <c r="J94" i="1"/>
  <c r="J478" i="1"/>
  <c r="J477" i="1" s="1"/>
  <c r="J526" i="1" l="1"/>
  <c r="J525" i="1" s="1"/>
  <c r="J518" i="1"/>
  <c r="J488" i="1"/>
  <c r="J473" i="1"/>
  <c r="J469" i="1" s="1"/>
  <c r="J480" i="1"/>
  <c r="J227" i="1" l="1"/>
  <c r="J558" i="1" l="1"/>
  <c r="J150" i="1"/>
  <c r="J383" i="1"/>
  <c r="J303" i="1" l="1"/>
  <c r="J302" i="1" s="1"/>
  <c r="J301" i="1" s="1"/>
  <c r="J365" i="1"/>
  <c r="J335" i="1" l="1"/>
  <c r="J80" i="1" l="1"/>
  <c r="J284" i="1" l="1"/>
  <c r="J283" i="1" s="1"/>
  <c r="J277" i="1"/>
  <c r="J493" i="1" l="1"/>
  <c r="J497" i="1"/>
  <c r="J487" i="1" l="1"/>
  <c r="J257" i="1"/>
  <c r="J247" i="1" l="1"/>
  <c r="J26" i="1" l="1"/>
  <c r="J505" i="1" l="1"/>
  <c r="J181" i="1" l="1"/>
  <c r="J175" i="1"/>
  <c r="J392" i="1" l="1"/>
  <c r="J391" i="1" s="1"/>
  <c r="J444" i="1" l="1"/>
  <c r="L44" i="1" l="1"/>
  <c r="M44" i="1"/>
  <c r="N44" i="1"/>
  <c r="O44" i="1"/>
  <c r="J44" i="1"/>
  <c r="L505" i="1" l="1"/>
  <c r="M505" i="1"/>
  <c r="N505" i="1"/>
  <c r="O505" i="1"/>
  <c r="J504" i="1"/>
  <c r="J503" i="1" s="1"/>
  <c r="J502" i="1" s="1"/>
  <c r="J204" i="1" l="1"/>
  <c r="J200" i="1" l="1"/>
  <c r="L525" i="1" l="1"/>
  <c r="M525" i="1"/>
  <c r="N525" i="1"/>
  <c r="O525" i="1"/>
  <c r="J516" i="1"/>
  <c r="J509" i="1" s="1"/>
  <c r="J363" i="1" l="1"/>
  <c r="J348" i="1" l="1"/>
  <c r="J342" i="1" s="1"/>
  <c r="J382" i="1" l="1"/>
  <c r="J557" i="1"/>
  <c r="L224" i="1"/>
  <c r="M224" i="1"/>
  <c r="N224" i="1"/>
  <c r="O224" i="1"/>
  <c r="J56" i="1" l="1"/>
  <c r="J206" i="1" l="1"/>
  <c r="J293" i="1" l="1"/>
  <c r="J282" i="1" s="1"/>
  <c r="J339" i="1"/>
  <c r="J551" i="1" l="1"/>
  <c r="J235" i="1"/>
  <c r="J250" i="1"/>
  <c r="J246" i="1" s="1"/>
  <c r="J269" i="1"/>
  <c r="J268" i="1" s="1"/>
  <c r="J500" i="1"/>
  <c r="J499" i="1" s="1"/>
  <c r="J338" i="1"/>
  <c r="J232" i="1" l="1"/>
  <c r="J231" i="1" s="1"/>
  <c r="J317" i="1" l="1"/>
  <c r="J316" i="1" l="1"/>
  <c r="J315" i="1" s="1"/>
  <c r="J334" i="1" l="1"/>
  <c r="J330" i="1" s="1"/>
  <c r="J242" i="1" l="1"/>
  <c r="J241" i="1" s="1"/>
  <c r="J16" i="1" l="1"/>
  <c r="J133" i="1"/>
  <c r="J130" i="1"/>
  <c r="J225" i="1" l="1"/>
  <c r="J13" i="1" l="1"/>
  <c r="J12" i="1" s="1"/>
  <c r="J21" i="1"/>
  <c r="J20" i="1" s="1"/>
  <c r="J24" i="1"/>
  <c r="J23" i="1" s="1"/>
  <c r="J15" i="1"/>
  <c r="J189" i="1"/>
  <c r="J234" i="1"/>
  <c r="J239" i="1"/>
  <c r="J238" i="1" s="1"/>
  <c r="J230" i="1" l="1"/>
  <c r="J102" i="1" l="1"/>
  <c r="L102" i="1" l="1"/>
  <c r="L55" i="1" s="1"/>
  <c r="L54" i="1" s="1"/>
  <c r="M102" i="1"/>
  <c r="M55" i="1" s="1"/>
  <c r="M54" i="1" s="1"/>
  <c r="N102" i="1"/>
  <c r="N55" i="1" s="1"/>
  <c r="N54" i="1" s="1"/>
  <c r="O102" i="1"/>
  <c r="O55" i="1" s="1"/>
  <c r="O54" i="1" s="1"/>
  <c r="J49" i="1"/>
  <c r="J218" i="1" l="1"/>
  <c r="J216" i="1"/>
  <c r="J220" i="1" l="1"/>
  <c r="J61" i="1" l="1"/>
  <c r="J266" i="1" l="1"/>
  <c r="J265" i="1" s="1"/>
  <c r="J122" i="1" l="1"/>
  <c r="J99" i="1" l="1"/>
  <c r="J255" i="1" l="1"/>
  <c r="J254" i="1" l="1"/>
  <c r="J253" i="1" s="1"/>
  <c r="L273" i="1"/>
  <c r="M273" i="1"/>
  <c r="N273" i="1"/>
  <c r="O273" i="1"/>
  <c r="J117" i="1" l="1"/>
  <c r="J145" i="1" l="1"/>
  <c r="J451" i="1" l="1"/>
  <c r="J450" i="1" s="1"/>
  <c r="J462" i="1" l="1"/>
  <c r="J461" i="1" s="1"/>
  <c r="L46" i="1" l="1"/>
  <c r="L34" i="1" s="1"/>
  <c r="M46" i="1"/>
  <c r="M34" i="1" s="1"/>
  <c r="N46" i="1"/>
  <c r="N34" i="1" s="1"/>
  <c r="O46" i="1"/>
  <c r="O34" i="1" s="1"/>
  <c r="J46" i="1"/>
  <c r="J466" i="1" l="1"/>
  <c r="J465" i="1" s="1"/>
  <c r="J464" i="1" s="1"/>
  <c r="J214" i="1" l="1"/>
  <c r="J273" i="1" l="1"/>
  <c r="J272" i="1" s="1"/>
  <c r="L316" i="1" l="1"/>
  <c r="M316" i="1"/>
  <c r="N316" i="1"/>
  <c r="O316" i="1"/>
  <c r="L288" i="1"/>
  <c r="L282" i="1" s="1"/>
  <c r="L281" i="1" s="1"/>
  <c r="L6" i="1" s="1"/>
  <c r="M288" i="1"/>
  <c r="M282" i="1" s="1"/>
  <c r="M281" i="1" s="1"/>
  <c r="M6" i="1" s="1"/>
  <c r="N288" i="1"/>
  <c r="N282" i="1" s="1"/>
  <c r="N281" i="1" s="1"/>
  <c r="N6" i="1" s="1"/>
  <c r="O288" i="1"/>
  <c r="O282" i="1" s="1"/>
  <c r="O281" i="1" s="1"/>
  <c r="O6" i="1" s="1"/>
  <c r="J89" i="1" l="1"/>
  <c r="J109" i="1" l="1"/>
  <c r="L272" i="1" l="1"/>
  <c r="M272" i="1"/>
  <c r="N272" i="1"/>
  <c r="O272" i="1"/>
  <c r="J194" i="1" l="1"/>
  <c r="J430" i="1" l="1"/>
  <c r="J433" i="1" l="1"/>
  <c r="J429" i="1" s="1"/>
  <c r="L448" i="1" l="1"/>
  <c r="L305" i="1" l="1"/>
  <c r="J328" i="1" l="1"/>
  <c r="J549" i="1" l="1"/>
  <c r="J548" i="1" l="1"/>
  <c r="J398" i="1" l="1"/>
  <c r="J397" i="1" s="1"/>
  <c r="J555" i="1" l="1"/>
  <c r="J547" i="1" s="1"/>
  <c r="J404" i="1"/>
  <c r="J403" i="1" s="1"/>
  <c r="J402" i="1" s="1"/>
  <c r="J554" i="1" l="1"/>
  <c r="J229" i="1"/>
  <c r="J144" i="1"/>
  <c r="J75" i="1"/>
  <c r="J458" i="1"/>
  <c r="J457" i="1" s="1"/>
  <c r="J180" i="1"/>
  <c r="J40" i="1"/>
  <c r="J35" i="1"/>
  <c r="J184" i="1"/>
  <c r="J183" i="1" s="1"/>
  <c r="J71" i="1"/>
  <c r="J159" i="1"/>
  <c r="J158" i="1" s="1"/>
  <c r="J395" i="1"/>
  <c r="J394" i="1" s="1"/>
  <c r="J446" i="1"/>
  <c r="J436" i="1"/>
  <c r="J439" i="1"/>
  <c r="J422" i="1"/>
  <c r="J416" i="1"/>
  <c r="J415" i="1" s="1"/>
  <c r="J414" i="1" s="1"/>
  <c r="J411" i="1"/>
  <c r="J410" i="1" s="1"/>
  <c r="J409" i="1" s="1"/>
  <c r="J387" i="1"/>
  <c r="J389" i="1"/>
  <c r="J377" i="1"/>
  <c r="J376" i="1" s="1"/>
  <c r="J380" i="1"/>
  <c r="J379" i="1" s="1"/>
  <c r="J357" i="1"/>
  <c r="J356" i="1" s="1"/>
  <c r="J355" i="1" s="1"/>
  <c r="J354" i="1" s="1"/>
  <c r="J327" i="1"/>
  <c r="J326" i="1" s="1"/>
  <c r="J281" i="1" s="1"/>
  <c r="J245" i="1"/>
  <c r="J244" i="1" s="1"/>
  <c r="J224" i="1"/>
  <c r="J223" i="1" s="1"/>
  <c r="J212" i="1"/>
  <c r="J211" i="1" s="1"/>
  <c r="J210" i="1" s="1"/>
  <c r="J188" i="1"/>
  <c r="J192" i="1"/>
  <c r="J191" i="1" s="1"/>
  <c r="J197" i="1"/>
  <c r="J196" i="1" s="1"/>
  <c r="J174" i="1"/>
  <c r="J178" i="1"/>
  <c r="J177" i="1" s="1"/>
  <c r="J165" i="1"/>
  <c r="J164" i="1" s="1"/>
  <c r="J163" i="1" s="1"/>
  <c r="J155" i="1"/>
  <c r="J154" i="1" s="1"/>
  <c r="J129" i="1"/>
  <c r="J30" i="1"/>
  <c r="J29" i="1" s="1"/>
  <c r="J28" i="1" s="1"/>
  <c r="J10" i="1"/>
  <c r="J9" i="1" s="1"/>
  <c r="J8" i="1" s="1"/>
  <c r="J55" i="1" l="1"/>
  <c r="J54" i="1" s="1"/>
  <c r="J34" i="1"/>
  <c r="J33" i="1" s="1"/>
  <c r="J173" i="1"/>
  <c r="J187" i="1"/>
  <c r="J186" i="1" s="1"/>
  <c r="J419" i="1"/>
  <c r="J418" i="1" s="1"/>
  <c r="J443" i="1"/>
  <c r="J442" i="1" s="1"/>
  <c r="J375" i="1"/>
  <c r="J7" i="1"/>
  <c r="J264" i="1"/>
  <c r="J496" i="1"/>
  <c r="J495" i="1" s="1"/>
  <c r="J456" i="1"/>
  <c r="J455" i="1" s="1"/>
  <c r="J209" i="1"/>
  <c r="J222" i="1"/>
  <c r="J143" i="1"/>
  <c r="J386" i="1"/>
  <c r="J385" i="1" s="1"/>
  <c r="J153" i="1"/>
  <c r="J408" i="1" l="1"/>
  <c r="J361" i="1"/>
  <c r="J360" i="1" s="1"/>
  <c r="J32" i="1"/>
  <c r="J374" i="1"/>
  <c r="J6" i="1" l="1"/>
</calcChain>
</file>

<file path=xl/sharedStrings.xml><?xml version="1.0" encoding="utf-8"?>
<sst xmlns="http://schemas.openxmlformats.org/spreadsheetml/2006/main" count="3639" uniqueCount="645">
  <si>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</si>
  <si>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</si>
  <si>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</si>
  <si>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</si>
  <si>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</si>
  <si>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</si>
  <si>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</si>
  <si>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</si>
  <si>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</si>
  <si>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</si>
  <si>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</si>
  <si>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</si>
  <si>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</si>
  <si>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</si>
  <si>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</si>
  <si>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</si>
  <si>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</si>
  <si>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</si>
  <si>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</si>
  <si>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</si>
  <si>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</si>
  <si>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</si>
  <si>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</si>
  <si>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</si>
  <si>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</si>
  <si>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</si>
  <si>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</si>
  <si>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</si>
  <si>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</si>
  <si>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</si>
  <si>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</si>
  <si>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</si>
  <si>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</si>
  <si>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</si>
  <si>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</si>
  <si>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</si>
  <si>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</si>
  <si>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</si>
  <si>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</si>
  <si>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</si>
  <si>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</si>
  <si>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</si>
  <si>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</si>
  <si>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</si>
  <si>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</si>
  <si>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</si>
  <si>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</si>
  <si>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</si>
  <si>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</si>
  <si>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</si>
  <si>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</si>
  <si>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</si>
  <si>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</si>
  <si>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</si>
  <si>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</si>
  <si>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</si>
  <si>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</si>
  <si>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</si>
  <si>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</si>
  <si>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</si>
  <si>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</si>
  <si>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</si>
  <si>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</si>
  <si>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</si>
  <si>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</si>
  <si>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</si>
  <si>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</si>
  <si>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</si>
  <si>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</si>
  <si>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</si>
  <si>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</si>
  <si>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</si>
  <si>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</si>
  <si>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</si>
  <si>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</si>
  <si>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</si>
  <si>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</si>
  <si>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</si>
  <si>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</si>
  <si>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</si>
  <si>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</si>
  <si>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</si>
  <si>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</si>
  <si>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</si>
  <si>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</si>
  <si>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</si>
  <si>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</si>
  <si>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</si>
  <si>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</si>
  <si>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</si>
  <si>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</si>
  <si>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</si>
  <si>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</si>
  <si>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</si>
  <si>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</si>
  <si>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</si>
  <si>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</si>
  <si>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</si>
  <si>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</si>
  <si>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</si>
  <si>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</si>
  <si>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</si>
  <si>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</si>
  <si>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</si>
  <si>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</si>
  <si>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</si>
  <si>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</si>
  <si>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</si>
  <si>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</si>
  <si>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</si>
  <si>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</si>
  <si>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</si>
  <si>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</si>
  <si>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</si>
  <si>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</si>
  <si>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</si>
  <si>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</si>
  <si>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</si>
  <si>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</si>
  <si>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</si>
  <si>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</si>
  <si>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</si>
  <si>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</si>
  <si>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</si>
  <si>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</si>
  <si>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</si>
  <si>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</si>
  <si>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</si>
  <si>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</si>
  <si>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</si>
  <si>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</si>
  <si>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</si>
  <si>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</si>
  <si>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</si>
  <si>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</si>
  <si>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</si>
  <si>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</si>
  <si>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</si>
  <si>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</si>
  <si>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</si>
  <si>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</si>
  <si>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</si>
  <si>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</si>
  <si>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</si>
  <si>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</si>
  <si>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</si>
  <si>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</si>
  <si>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</si>
  <si>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</si>
  <si>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</si>
  <si>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</si>
  <si>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</si>
  <si>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</si>
  <si>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</si>
  <si>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</si>
  <si>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</si>
  <si>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</si>
  <si>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</si>
  <si>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</si>
  <si>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</si>
  <si>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</si>
  <si>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</si>
  <si>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</si>
  <si>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</si>
  <si>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</si>
  <si>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</si>
  <si>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</si>
  <si>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</si>
  <si>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</si>
  <si>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</si>
  <si>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</si>
  <si>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</si>
  <si>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</si>
  <si>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</si>
  <si>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</si>
  <si>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</si>
  <si>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</si>
  <si>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</si>
  <si>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</si>
  <si>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</si>
  <si>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</si>
  <si>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</si>
  <si>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</si>
  <si>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</si>
  <si>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</si>
  <si>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</si>
  <si>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</si>
  <si>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</si>
  <si>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</si>
  <si>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</si>
  <si>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</si>
  <si>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</si>
  <si>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</si>
  <si>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</si>
  <si>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</si>
  <si>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</si>
  <si>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</si>
  <si>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</si>
  <si>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</si>
  <si>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</si>
  <si>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</si>
  <si>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</si>
  <si>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</si>
  <si>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</si>
  <si>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</si>
  <si>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</si>
  <si>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</si>
  <si>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</si>
  <si>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</si>
  <si>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</si>
  <si>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</si>
  <si>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</si>
  <si>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</si>
  <si>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</si>
  <si>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</si>
  <si>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</si>
  <si>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</si>
  <si>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</si>
  <si>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</si>
  <si>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</si>
  <si>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</si>
  <si>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</si>
  <si>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</si>
  <si>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</si>
  <si>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</si>
  <si>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</si>
  <si>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</si>
  <si>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</si>
  <si>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</si>
  <si>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</si>
  <si>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</si>
  <si>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</si>
  <si>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</si>
  <si>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</si>
  <si>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</si>
  <si>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</si>
  <si>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</si>
  <si>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</si>
  <si>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</si>
  <si>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</si>
  <si>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</si>
  <si>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</si>
  <si>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</si>
  <si>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</si>
  <si>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</si>
  <si>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</si>
  <si>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</si>
  <si>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</si>
  <si>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</si>
  <si>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</si>
  <si>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</si>
  <si>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</si>
  <si>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</si>
  <si>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</si>
  <si>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</si>
  <si>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</si>
  <si>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</si>
  <si>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</si>
  <si>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</si>
  <si>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</si>
  <si>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</si>
  <si>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</si>
  <si>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</si>
  <si>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</si>
  <si>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</si>
  <si>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</si>
  <si>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</si>
  <si>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</si>
  <si>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</si>
  <si>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</si>
  <si>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</si>
  <si>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</si>
  <si>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</si>
  <si>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</si>
  <si>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</si>
  <si>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</si>
  <si>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19.1.1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</si>
  <si>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</si>
  <si>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</si>
  <si>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</si>
  <si>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</si>
  <si>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</si>
  <si>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</si>
  <si>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</si>
  <si>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</si>
  <si>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</si>
  <si>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</si>
  <si>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</si>
  <si>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</si>
  <si>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</si>
  <si>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</si>
  <si>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</si>
  <si>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</si>
  <si>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</si>
  <si>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</si>
  <si>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</si>
  <si>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</si>
  <si>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</si>
  <si>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</si>
  <si>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</si>
  <si>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</si>
  <si>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</si>
  <si>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</si>
  <si>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</si>
  <si>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</si>
  <si>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</si>
  <si>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</si>
  <si>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</si>
  <si>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</si>
  <si>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</si>
  <si>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</si>
  <si>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</si>
  <si>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</si>
  <si>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</si>
  <si>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</si>
  <si>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</si>
  <si>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</si>
  <si>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</si>
  <si>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</si>
  <si>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</si>
  <si>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</si>
  <si>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</si>
  <si>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</si>
  <si>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22.2</t>
  </si>
  <si>
    <t>Капитальные вложения в объекты муниципальной собственности (обл)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</si>
  <si>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</si>
  <si>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</si>
  <si>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</si>
  <si>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</si>
  <si>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</si>
  <si>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</si>
  <si>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</si>
  <si>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</si>
  <si>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</si>
  <si>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</si>
  <si>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</si>
  <si>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</si>
  <si>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</si>
  <si>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</si>
  <si>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</si>
  <si>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</si>
  <si>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</si>
  <si>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</si>
  <si>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</si>
  <si>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</si>
  <si>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</si>
  <si>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</si>
  <si>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</si>
  <si>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</si>
  <si>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</si>
  <si>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</si>
  <si>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</si>
  <si>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</si>
  <si>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</si>
  <si>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</si>
  <si>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</si>
  <si>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</si>
  <si>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</si>
  <si>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</si>
  <si>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</si>
  <si>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</si>
  <si>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</si>
  <si>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</si>
  <si>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</si>
  <si>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</si>
  <si>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</si>
  <si>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</si>
  <si>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</si>
  <si>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</si>
  <si>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</si>
  <si>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</si>
  <si>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</si>
  <si>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</si>
  <si>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</si>
  <si>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НОВАЯ СТРОКА</t>
  </si>
  <si>
    <t>ФОРМУЛА</t>
  </si>
  <si>
    <t>добавила строку</t>
  </si>
  <si>
    <t>новая строка</t>
  </si>
  <si>
    <t>формулу меняла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</si>
  <si>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</si>
  <si>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</si>
  <si>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</si>
  <si>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</si>
  <si>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</si>
  <si>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</si>
  <si>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</si>
  <si>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</si>
  <si>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</si>
  <si>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</si>
  <si>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</si>
  <si>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</si>
  <si>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</si>
  <si>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</si>
  <si>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</si>
  <si>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</si>
  <si>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</si>
  <si>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</si>
  <si>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</si>
  <si>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</si>
  <si>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</si>
  <si>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</si>
  <si>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</si>
  <si>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</si>
  <si>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</si>
  <si>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</si>
  <si>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</si>
  <si>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</si>
  <si>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</si>
  <si>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</si>
  <si>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</si>
  <si>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</si>
  <si>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</si>
  <si>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</si>
  <si>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</si>
  <si>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</si>
  <si>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</si>
  <si>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</si>
  <si>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</si>
  <si>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</si>
  <si>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</si>
  <si>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</si>
  <si>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</si>
  <si>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</si>
  <si>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</si>
  <si>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</si>
  <si>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</si>
  <si>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</si>
  <si>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</si>
  <si>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</si>
  <si>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</si>
  <si>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</si>
  <si>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</si>
  <si>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</si>
  <si>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</si>
  <si>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</si>
  <si>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</si>
  <si>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</si>
  <si>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</si>
  <si>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</si>
  <si>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</si>
  <si>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</si>
  <si>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</si>
  <si>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формула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</si>
  <si>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</si>
  <si>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</si>
  <si>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</si>
  <si>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</si>
  <si>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</si>
  <si>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</si>
  <si>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</si>
  <si>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</si>
  <si>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</si>
  <si>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</si>
  <si>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</si>
  <si>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</si>
  <si>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</si>
  <si>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</si>
  <si>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</si>
  <si>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</si>
  <si>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</si>
  <si>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</si>
  <si>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</si>
  <si>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</si>
  <si>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</si>
  <si>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</si>
  <si>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</si>
  <si>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</si>
  <si>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</si>
  <si>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</si>
  <si>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</si>
  <si>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</si>
  <si>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</si>
  <si>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</si>
  <si>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</si>
  <si>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</si>
  <si>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</si>
  <si>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</si>
  <si>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</si>
  <si>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</si>
  <si>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</si>
  <si>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</si>
  <si>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</si>
  <si>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</si>
  <si>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</si>
  <si>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</si>
  <si>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</si>
  <si>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</si>
  <si>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</si>
  <si>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</si>
  <si>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</si>
  <si>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</si>
  <si>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</si>
  <si>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</si>
  <si>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</si>
  <si>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</si>
  <si>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</si>
  <si>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</si>
  <si>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</si>
  <si>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</si>
  <si>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</si>
  <si>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</si>
  <si>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</si>
  <si>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</si>
  <si>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</si>
  <si>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</si>
  <si>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</si>
  <si>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</si>
  <si>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</si>
  <si>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</si>
  <si>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</si>
  <si>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</si>
  <si>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</si>
  <si>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</si>
  <si>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</si>
  <si>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</si>
  <si>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</si>
  <si>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</si>
  <si>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</si>
  <si>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</si>
  <si>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</si>
  <si>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88050</t>
  </si>
  <si>
    <t>22</t>
  </si>
  <si>
    <t>22.1</t>
  </si>
  <si>
    <t>22.3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</si>
  <si>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</si>
  <si>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</si>
  <si>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</si>
  <si>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</si>
  <si>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</si>
  <si>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</si>
  <si>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</si>
  <si>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</si>
  <si>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</si>
  <si>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</si>
  <si>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</si>
  <si>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9.5.3</t>
  </si>
  <si>
    <t>17.2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</si>
  <si>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</si>
  <si>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</si>
  <si>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</si>
  <si>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</si>
  <si>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</si>
  <si>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</si>
  <si>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</si>
  <si>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</si>
  <si>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</si>
  <si>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</si>
  <si>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</si>
  <si>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</si>
  <si>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</si>
  <si>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</si>
  <si>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21.2</t>
  </si>
  <si>
    <t>21.3</t>
  </si>
  <si>
    <t>22.4</t>
  </si>
  <si>
    <t>23.2.1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</si>
  <si>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</si>
  <si>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</si>
  <si>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</si>
  <si>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</si>
  <si>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</si>
  <si>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</si>
  <si>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</si>
  <si>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</si>
  <si>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</si>
  <si>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</si>
  <si>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</si>
  <si>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</si>
  <si>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</si>
  <si>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</si>
  <si>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</si>
  <si>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</si>
  <si>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>Комплекс процессных мероприятий
«Обеспечение эпизоотического благополучия»</t>
  </si>
  <si>
    <r>
      <rPr>
        <b/>
        <sz val="12"/>
        <color theme="1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color theme="1"/>
        <rFont val="Times New Roman"/>
        <family val="1"/>
        <charset val="204"/>
      </rPr>
      <t xml:space="preserve">       </t>
    </r>
  </si>
  <si>
    <r>
      <rPr>
        <b/>
        <sz val="12"/>
        <color theme="1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color theme="1"/>
        <rFont val="Times New Roman"/>
        <family val="1"/>
        <charset val="204"/>
      </rPr>
      <t xml:space="preserve"> </t>
    </r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</si>
  <si>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</si>
  <si>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</si>
  <si>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</si>
  <si>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</si>
  <si>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</si>
  <si>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</si>
  <si>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</si>
  <si>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</si>
  <si>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</si>
  <si>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</t>
    </r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</si>
  <si>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</si>
  <si>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</si>
  <si>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</si>
  <si>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 xml:space="preserve">) </t>
    </r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</si>
  <si>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</si>
  <si>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</si>
  <si>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</si>
  <si>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</t>
    </r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</si>
  <si>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</si>
  <si>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</si>
  <si>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Закупка товаров, работ и услуг для муниципальных нужд(обл)</t>
  </si>
  <si>
    <t xml:space="preserve"> Закупка товаров, работ и услуг для муниципальных нужд (соф)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</si>
  <si>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</t>
    </r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</si>
  <si>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</si>
  <si>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</si>
  <si>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t>Иные межбюджетные трансферты за счет субсидии на подготовку и проведение празднования памятных дат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</si>
  <si>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</si>
  <si>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</si>
  <si>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</si>
  <si>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</si>
  <si>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</si>
  <si>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</si>
  <si>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</si>
  <si>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22.5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</si>
  <si>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</si>
  <si>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</si>
  <si>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</si>
  <si>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</si>
  <si>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</si>
  <si>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</si>
  <si>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</si>
  <si>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</si>
  <si>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</si>
  <si>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</si>
  <si>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</si>
  <si>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</si>
  <si>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</si>
  <si>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</si>
  <si>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</si>
  <si>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</si>
  <si>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</si>
  <si>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</si>
  <si>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</si>
  <si>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</si>
  <si>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</si>
  <si>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</si>
  <si>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</si>
  <si>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</si>
  <si>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S8190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</si>
  <si>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</t>
  </si>
  <si>
    <t>2024 год назначено</t>
  </si>
  <si>
    <t>исполнено на 01.07.2024г.</t>
  </si>
  <si>
    <t>2663.8</t>
  </si>
  <si>
    <t>Закупка товаров,работ и услуг для муниципальных нужд</t>
  </si>
  <si>
    <t>Предоставление субсидий бюджетным, автономным учреждениям и иным некоммерческим организациям (обл)</t>
  </si>
  <si>
    <t>Предоставление субсидий бюджетным, автономным учреждениям и иным некоммерческим организациям (соф)</t>
  </si>
  <si>
    <t xml:space="preserve">Расходы на мероприятия по обеспечению безопасности участия детей в дорожном движении </t>
  </si>
  <si>
    <t>Основное мероприятие"Развитие и поддержка деятельности оъединений юных инспекторов движения"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</si>
  <si>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организациям(обл)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</si>
  <si>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организациям(соф)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</si>
  <si>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к постановлению администрации Лискинского муниципального района                                                                                                                                                          Воронежской области   от "_17_"_июля_ 2024г. № _932__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</si>
</sst>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sz val="13"/>
      <color rgb="FF6600F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3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66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8" fillId="0" borderId="0" applyFont="0" applyFill="0" applyBorder="0" applyAlignment="0" applyProtection="0"/>
  </cellStyleXfs>
  <cellXfs count="345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0" fontId="16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left" vertical="center"/>
    </xf>
    <xf numFmtId="0" fontId="29" fillId="2" borderId="0" xfId="0" applyFont="1" applyFill="1"/>
    <xf numFmtId="164" fontId="20" fillId="2" borderId="3" xfId="0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17" fillId="2" borderId="0" xfId="0" applyFont="1" applyFill="1"/>
    <xf numFmtId="0" fontId="5" fillId="2" borderId="0" xfId="0" applyFont="1" applyFill="1"/>
    <xf numFmtId="49" fontId="6" fillId="2" borderId="2" xfId="0" applyNumberFormat="1" applyFont="1" applyFill="1" applyBorder="1" applyAlignment="1">
      <alignment horizontal="left" vertical="center"/>
    </xf>
    <xf numFmtId="49" fontId="13" fillId="2" borderId="2" xfId="0" applyNumberFormat="1" applyFont="1" applyFill="1" applyBorder="1" applyAlignment="1">
      <alignment horizontal="left" vertical="center"/>
    </xf>
    <xf numFmtId="0" fontId="21" fillId="2" borderId="0" xfId="0" applyFont="1" applyFill="1"/>
    <xf numFmtId="0" fontId="31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8" fillId="2" borderId="0" xfId="0" applyFont="1" applyFill="1"/>
    <xf numFmtId="49" fontId="33" fillId="2" borderId="2" xfId="0" applyNumberFormat="1" applyFont="1" applyFill="1" applyBorder="1" applyAlignment="1">
      <alignment horizontal="left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0" fontId="7" fillId="2" borderId="0" xfId="0" applyFont="1" applyFill="1"/>
    <xf numFmtId="0" fontId="24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49" fontId="30" fillId="2" borderId="2" xfId="0" applyNumberFormat="1" applyFont="1" applyFill="1" applyBorder="1" applyAlignment="1">
      <alignment horizontal="left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left" vertical="center"/>
    </xf>
    <xf numFmtId="0" fontId="37" fillId="2" borderId="0" xfId="0" applyFont="1" applyFill="1"/>
    <xf numFmtId="164" fontId="1" fillId="2" borderId="0" xfId="0" applyNumberFormat="1" applyFont="1" applyFill="1"/>
    <xf numFmtId="0" fontId="34" fillId="2" borderId="0" xfId="0" applyFont="1" applyFill="1"/>
    <xf numFmtId="0" fontId="35" fillId="2" borderId="0" xfId="0" applyFont="1" applyFill="1"/>
    <xf numFmtId="164" fontId="18" fillId="2" borderId="0" xfId="0" applyNumberFormat="1" applyFont="1" applyFill="1"/>
    <xf numFmtId="0" fontId="39" fillId="2" borderId="0" xfId="0" applyFont="1" applyFill="1"/>
    <xf numFmtId="0" fontId="40" fillId="2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13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49" fontId="45" fillId="2" borderId="2" xfId="0" applyNumberFormat="1" applyFont="1" applyFill="1" applyBorder="1" applyAlignment="1">
      <alignment horizontal="left" vertical="center"/>
    </xf>
    <xf numFmtId="0" fontId="46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2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vertical="center"/>
    </xf>
    <xf numFmtId="49" fontId="9" fillId="2" borderId="10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0" fontId="42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vertical="center"/>
    </xf>
    <xf numFmtId="49" fontId="25" fillId="2" borderId="10" xfId="0" applyNumberFormat="1" applyFont="1" applyFill="1" applyBorder="1" applyAlignment="1">
      <alignment vertical="center"/>
    </xf>
    <xf numFmtId="49" fontId="25" fillId="2" borderId="3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27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vertical="center"/>
    </xf>
    <xf numFmtId="49" fontId="9" fillId="2" borderId="13" xfId="0" applyNumberFormat="1" applyFont="1" applyFill="1" applyBorder="1" applyAlignment="1">
      <alignment vertical="center"/>
    </xf>
    <xf numFmtId="49" fontId="9" fillId="2" borderId="14" xfId="0" applyNumberFormat="1" applyFont="1" applyFill="1" applyBorder="1" applyAlignment="1">
      <alignment vertical="center"/>
    </xf>
    <xf numFmtId="49" fontId="9" fillId="2" borderId="7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vertical="center"/>
    </xf>
    <xf numFmtId="49" fontId="33" fillId="2" borderId="10" xfId="0" applyNumberFormat="1" applyFont="1" applyFill="1" applyBorder="1" applyAlignment="1">
      <alignment vertical="center"/>
    </xf>
    <xf numFmtId="49" fontId="33" fillId="2" borderId="3" xfId="0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Border="1" applyAlignment="1">
      <alignment horizontal="center" vertical="center"/>
    </xf>
    <xf numFmtId="0" fontId="26" fillId="2" borderId="6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9" fontId="47" fillId="2" borderId="3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0" fontId="21" fillId="2" borderId="12" xfId="0" applyFont="1" applyFill="1" applyBorder="1" applyAlignment="1"/>
    <xf numFmtId="0" fontId="21" fillId="2" borderId="13" xfId="0" applyFont="1" applyFill="1" applyBorder="1" applyAlignment="1"/>
    <xf numFmtId="0" fontId="21" fillId="2" borderId="14" xfId="0" applyFont="1" applyFill="1" applyBorder="1" applyAlignment="1"/>
    <xf numFmtId="0" fontId="42" fillId="2" borderId="1" xfId="0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left" vertical="center" wrapText="1"/>
    </xf>
    <xf numFmtId="0" fontId="39" fillId="2" borderId="0" xfId="0" applyFont="1" applyFill="1" applyAlignment="1">
      <alignment horizontal="left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13" xfId="0" applyNumberFormat="1" applyFont="1" applyFill="1" applyBorder="1" applyAlignment="1">
      <alignment horizontal="center" vertical="center"/>
    </xf>
    <xf numFmtId="49" fontId="12" fillId="2" borderId="14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49" fontId="12" fillId="2" borderId="18" xfId="0" applyNumberFormat="1" applyFont="1" applyFill="1" applyBorder="1" applyAlignment="1">
      <alignment horizontal="left" vertical="center"/>
    </xf>
    <xf numFmtId="49" fontId="9" fillId="2" borderId="18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25" fillId="2" borderId="6" xfId="0" applyNumberFormat="1" applyFont="1" applyFill="1" applyBorder="1" applyAlignment="1">
      <alignment horizontal="center" vertical="center"/>
    </xf>
    <xf numFmtId="49" fontId="13" fillId="2" borderId="12" xfId="0" applyNumberFormat="1" applyFont="1" applyFill="1" applyBorder="1" applyAlignment="1">
      <alignment horizontal="center" vertical="center"/>
    </xf>
    <xf numFmtId="49" fontId="13" fillId="2" borderId="13" xfId="0" applyNumberFormat="1" applyFont="1" applyFill="1" applyBorder="1" applyAlignment="1">
      <alignment horizontal="center" vertical="center"/>
    </xf>
    <xf numFmtId="49" fontId="13" fillId="2" borderId="1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left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13" xfId="0" applyNumberFormat="1" applyFont="1" applyFill="1" applyBorder="1" applyAlignment="1">
      <alignment horizontal="center" vertical="center"/>
    </xf>
    <xf numFmtId="49" fontId="33" fillId="2" borderId="14" xfId="0" applyNumberFormat="1" applyFont="1" applyFill="1" applyBorder="1" applyAlignment="1">
      <alignment horizontal="center" vertical="center"/>
    </xf>
    <xf numFmtId="164" fontId="33" fillId="2" borderId="3" xfId="0" applyNumberFormat="1" applyFont="1" applyFill="1" applyBorder="1" applyAlignment="1">
      <alignment horizontal="center" vertical="center"/>
    </xf>
    <xf numFmtId="0" fontId="32" fillId="2" borderId="0" xfId="0" applyFont="1" applyFill="1"/>
    <xf numFmtId="0" fontId="49" fillId="2" borderId="1" xfId="0" applyFont="1" applyFill="1" applyBorder="1" applyAlignment="1">
      <alignment wrapText="1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13" xfId="0" applyNumberFormat="1" applyFont="1" applyFill="1" applyBorder="1" applyAlignment="1">
      <alignment horizontal="center" vertical="center"/>
    </xf>
    <xf numFmtId="49" fontId="47" fillId="2" borderId="14" xfId="0" applyNumberFormat="1" applyFont="1" applyFill="1" applyBorder="1" applyAlignment="1">
      <alignment horizontal="center" vertical="center"/>
    </xf>
    <xf numFmtId="164" fontId="33" fillId="2" borderId="9" xfId="0" applyNumberFormat="1" applyFont="1" applyFill="1" applyBorder="1" applyAlignment="1">
      <alignment horizontal="center" vertical="center"/>
    </xf>
    <xf numFmtId="0" fontId="50" fillId="2" borderId="0" xfId="0" applyFont="1" applyFill="1"/>
    <xf numFmtId="49" fontId="13" fillId="2" borderId="18" xfId="0" applyNumberFormat="1" applyFont="1" applyFill="1" applyBorder="1" applyAlignment="1">
      <alignment horizontal="left" vertical="center"/>
    </xf>
    <xf numFmtId="164" fontId="13" fillId="2" borderId="0" xfId="0" applyNumberFormat="1" applyFont="1" applyFill="1" applyBorder="1" applyAlignment="1">
      <alignment horizontal="center" vertical="center"/>
    </xf>
    <xf numFmtId="0" fontId="51" fillId="2" borderId="0" xfId="0" applyFont="1" applyFill="1"/>
    <xf numFmtId="0" fontId="42" fillId="2" borderId="1" xfId="0" applyFont="1" applyFill="1" applyBorder="1"/>
    <xf numFmtId="0" fontId="42" fillId="0" borderId="1" xfId="0" applyFont="1" applyBorder="1"/>
    <xf numFmtId="0" fontId="52" fillId="2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left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25" fillId="2" borderId="3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/>
    </xf>
    <xf numFmtId="49" fontId="13" fillId="2" borderId="8" xfId="0" applyNumberFormat="1" applyFont="1" applyFill="1" applyBorder="1" applyAlignment="1">
      <alignment horizontal="center" vertical="center"/>
    </xf>
    <xf numFmtId="49" fontId="13" fillId="2" borderId="9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wrapText="1"/>
    </xf>
    <xf numFmtId="49" fontId="15" fillId="2" borderId="4" xfId="0" applyNumberFormat="1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vertical="center" wrapText="1"/>
    </xf>
    <xf numFmtId="0" fontId="44" fillId="2" borderId="0" xfId="0" applyFont="1" applyFill="1" applyAlignment="1">
      <alignment wrapText="1"/>
    </xf>
    <xf numFmtId="0" fontId="43" fillId="2" borderId="4" xfId="0" applyFont="1" applyFill="1" applyBorder="1" applyAlignment="1">
      <alignment horizontal="left" vertical="center" wrapText="1"/>
    </xf>
    <xf numFmtId="49" fontId="43" fillId="2" borderId="1" xfId="0" applyNumberFormat="1" applyFont="1" applyFill="1" applyBorder="1" applyAlignment="1">
      <alignment horizontal="left" vertical="center" wrapText="1"/>
    </xf>
    <xf numFmtId="0" fontId="44" fillId="2" borderId="1" xfId="0" applyFont="1" applyFill="1" applyBorder="1" applyAlignment="1">
      <alignment horizontal="left" wrapText="1"/>
    </xf>
    <xf numFmtId="0" fontId="53" fillId="2" borderId="4" xfId="0" applyFont="1" applyFill="1" applyBorder="1" applyAlignment="1">
      <alignment horizontal="left" vertical="center" wrapText="1"/>
    </xf>
    <xf numFmtId="0" fontId="44" fillId="0" borderId="1" xfId="0" applyFont="1" applyBorder="1" applyAlignment="1">
      <alignment wrapText="1"/>
    </xf>
    <xf numFmtId="0" fontId="44" fillId="2" borderId="4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49" fontId="15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/>
    </xf>
    <xf numFmtId="49" fontId="28" fillId="2" borderId="1" xfId="0" applyNumberFormat="1" applyFont="1" applyFill="1" applyBorder="1" applyAlignment="1">
      <alignment horizont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25" fillId="2" borderId="5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13" fillId="2" borderId="7" xfId="0" applyNumberFormat="1" applyFont="1" applyFill="1" applyBorder="1" applyAlignment="1">
      <alignment horizontal="center" vertical="center"/>
    </xf>
    <xf numFmtId="49" fontId="13" fillId="2" borderId="8" xfId="0" applyNumberFormat="1" applyFont="1" applyFill="1" applyBorder="1" applyAlignment="1">
      <alignment horizontal="center" vertical="center"/>
    </xf>
    <xf numFmtId="49" fontId="13" fillId="2" borderId="9" xfId="0" applyNumberFormat="1" applyFont="1" applyFill="1" applyBorder="1" applyAlignment="1">
      <alignment horizontal="center" vertical="center"/>
    </xf>
    <xf numFmtId="49" fontId="25" fillId="2" borderId="4" xfId="0" applyNumberFormat="1" applyFont="1" applyFill="1" applyBorder="1" applyAlignment="1">
      <alignment horizontal="center" vertical="center"/>
    </xf>
    <xf numFmtId="49" fontId="25" fillId="2" borderId="10" xfId="0" applyNumberFormat="1" applyFont="1" applyFill="1" applyBorder="1" applyAlignment="1">
      <alignment horizontal="center" vertical="center"/>
    </xf>
    <xf numFmtId="49" fontId="25" fillId="2" borderId="3" xfId="0" applyNumberFormat="1" applyFont="1" applyFill="1" applyBorder="1" applyAlignment="1">
      <alignment horizontal="center" vertical="center"/>
    </xf>
    <xf numFmtId="49" fontId="25" fillId="2" borderId="12" xfId="0" applyNumberFormat="1" applyFont="1" applyFill="1" applyBorder="1" applyAlignment="1">
      <alignment horizontal="center" vertical="center"/>
    </xf>
    <xf numFmtId="49" fontId="25" fillId="2" borderId="13" xfId="0" applyNumberFormat="1" applyFont="1" applyFill="1" applyBorder="1" applyAlignment="1">
      <alignment horizontal="center" vertical="center"/>
    </xf>
    <xf numFmtId="49" fontId="25" fillId="2" borderId="14" xfId="0" applyNumberFormat="1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49" fontId="25" fillId="2" borderId="8" xfId="0" applyNumberFormat="1" applyFont="1" applyFill="1" applyBorder="1" applyAlignment="1">
      <alignment horizontal="center" vertical="center"/>
    </xf>
    <xf numFmtId="49" fontId="25" fillId="2" borderId="9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17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45" fillId="2" borderId="4" xfId="0" applyNumberFormat="1" applyFont="1" applyFill="1" applyBorder="1" applyAlignment="1">
      <alignment horizontal="center" vertical="center"/>
    </xf>
    <xf numFmtId="49" fontId="45" fillId="2" borderId="10" xfId="0" applyNumberFormat="1" applyFont="1" applyFill="1" applyBorder="1" applyAlignment="1">
      <alignment horizontal="center" vertical="center"/>
    </xf>
    <xf numFmtId="49" fontId="45" fillId="2" borderId="3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5" fillId="2" borderId="0" xfId="0" applyFont="1" applyFill="1" applyAlignment="1">
      <alignment horizontal="right" vertical="center" wrapText="1"/>
    </xf>
    <xf numFmtId="0" fontId="56" fillId="2" borderId="0" xfId="0" applyFont="1" applyFill="1" applyBorder="1" applyAlignment="1">
      <alignment horizontal="center" vertical="center" wrapText="1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10" xfId="0" applyNumberFormat="1" applyFont="1" applyFill="1" applyBorder="1" applyAlignment="1">
      <alignment horizontal="center" vertical="center"/>
    </xf>
    <xf numFmtId="49" fontId="30" fillId="2" borderId="3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800080"/>
      <color rgb="FF6600FF"/>
      <color rgb="FF9900CC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1"/>
  <sheetViews>
    <sheetView tabSelected="1" view="pageBreakPreview" zoomScale="90" zoomScaleNormal="90" zoomScaleSheetLayoutView="90" workbookViewId="0">
      <selection activeCell="AA2" sqref="AA2"/>
    </sheetView>
  </sheetViews>
  <sheetFormatPr defaultColWidth="9.140625" defaultRowHeight="17.25" x14ac:dyDescent="0.25"/>
  <cols>
    <col min="1" max="1" width="7.85546875" style="50" customWidth="1"/>
    <col min="2" max="2" width="79.85546875" style="140" customWidth="1"/>
    <col min="3" max="3" width="7.28515625" style="70" customWidth="1"/>
    <col min="4" max="4" width="6.5703125" style="70" customWidth="1"/>
    <col min="5" max="5" width="7.7109375" style="70" customWidth="1"/>
    <col min="6" max="9" width="9.140625" style="70"/>
    <col min="10" max="11" width="19.85546875" style="70" customWidth="1"/>
    <col min="12" max="12" width="10.5703125" style="23" hidden="1" customWidth="1"/>
    <col min="13" max="15" width="0" style="23" hidden="1" customWidth="1"/>
    <col min="16" max="17" width="9.140625" style="23" hidden="1" customWidth="1"/>
    <col min="18" max="18" width="19.28515625" style="23" hidden="1" customWidth="1"/>
    <col min="19" max="20" width="0" style="23" hidden="1" customWidth="1"/>
    <col min="21" max="16384" width="9.140625" style="23"/>
  </cols>
  <sheetData>
    <row r="1" spans="1:15" ht="75" customHeight="1" x14ac:dyDescent="0.25">
      <c r="A1" s="325" t="s">
        <v>644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</row>
    <row r="2" spans="1:15" ht="63" customHeight="1" x14ac:dyDescent="0.25">
      <c r="A2" s="326" t="s">
        <v>633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</row>
    <row r="3" spans="1:15" ht="33.6" customHeight="1" x14ac:dyDescent="0.25">
      <c r="A3" s="48"/>
      <c r="B3" s="73"/>
      <c r="C3" s="48"/>
      <c r="D3" s="48"/>
      <c r="E3" s="48"/>
      <c r="F3" s="48"/>
      <c r="G3" s="48"/>
      <c r="H3" s="48"/>
      <c r="I3" s="48"/>
      <c r="J3" s="48"/>
      <c r="K3" s="71" t="s">
        <v>124</v>
      </c>
    </row>
    <row r="4" spans="1:15" s="34" customFormat="1" ht="33" x14ac:dyDescent="0.25">
      <c r="A4" s="49" t="s">
        <v>127</v>
      </c>
      <c r="B4" s="1" t="s">
        <v>0</v>
      </c>
      <c r="C4" s="303" t="s">
        <v>121</v>
      </c>
      <c r="D4" s="304"/>
      <c r="E4" s="304"/>
      <c r="F4" s="305"/>
      <c r="G4" s="74" t="s">
        <v>122</v>
      </c>
      <c r="H4" s="74" t="s">
        <v>123</v>
      </c>
      <c r="I4" s="74" t="s">
        <v>125</v>
      </c>
      <c r="J4" s="58" t="s">
        <v>634</v>
      </c>
      <c r="K4" s="58" t="s">
        <v>635</v>
      </c>
    </row>
    <row r="5" spans="1:15" s="35" customFormat="1" ht="16.5" x14ac:dyDescent="0.25">
      <c r="A5" s="2">
        <v>1</v>
      </c>
      <c r="B5" s="75">
        <v>2</v>
      </c>
      <c r="C5" s="309" t="s">
        <v>79</v>
      </c>
      <c r="D5" s="309"/>
      <c r="E5" s="309"/>
      <c r="F5" s="309"/>
      <c r="G5" s="76">
        <v>4</v>
      </c>
      <c r="H5" s="76">
        <v>5</v>
      </c>
      <c r="I5" s="76">
        <v>6</v>
      </c>
      <c r="J5" s="58">
        <v>7</v>
      </c>
      <c r="K5" s="58">
        <v>8</v>
      </c>
    </row>
    <row r="6" spans="1:15" s="37" customFormat="1" ht="20.25" x14ac:dyDescent="0.25">
      <c r="A6" s="2"/>
      <c r="B6" s="1" t="s">
        <v>126</v>
      </c>
      <c r="C6" s="203"/>
      <c r="D6" s="203"/>
      <c r="E6" s="203"/>
      <c r="F6" s="199"/>
      <c r="G6" s="184"/>
      <c r="H6" s="185"/>
      <c r="I6" s="186"/>
      <c r="J6" s="59">
        <f>+J7+J32+J186+J209+J222+J229+J244+J264+J281+J354+J360+J374+J408+J455+J464+J469+J480+J487+J495+J499+J509+J525+J547+J502</f>
        <v>3958924.5000000005</v>
      </c>
      <c r="K6" s="59">
        <f>+K7+K32+K186+K209+K222+K229+K244+K264+K281+K354+K360+K374+K408+K455+K464+K469+K480+K487+K495+K499+K509+K525+K547+K502</f>
        <v>1491409.8</v>
      </c>
      <c r="L6" s="36" t="e">
        <f>SUM(L7+L32+L186+L209+L222+L229+L244+L264+L281+L354+L360+#REF!+L374+L408+L455+#REF!+L495+L525+L547+#REF!+#REF!+L509)</f>
        <v>#REF!</v>
      </c>
      <c r="M6" s="36" t="e">
        <f>SUM(M7+M32+M186+M209+M222+M229+M244+M264+M281+M354+M360+#REF!+M374+M408+M455+#REF!+M495+M525+M547+#REF!+#REF!+M509)</f>
        <v>#REF!</v>
      </c>
      <c r="N6" s="36" t="e">
        <f>SUM(N7+N32+N186+N209+N222+N229+N244+N264+N281+N354+N360+#REF!+N374+N408+N455+#REF!+N495+N525+N547+#REF!+#REF!+N509)</f>
        <v>#REF!</v>
      </c>
      <c r="O6" s="36" t="e">
        <f>SUM(O7+O32+O186+O209+O222+O229+O244+O264+O281+O354+O360+#REF!+O374+O408+O455+#REF!+O495+O525+O547+#REF!+#REF!+O509)</f>
        <v>#REF!</v>
      </c>
    </row>
    <row r="7" spans="1:15" s="3" customFormat="1" ht="31.5" x14ac:dyDescent="0.25">
      <c r="A7" s="30">
        <v>1</v>
      </c>
      <c r="B7" s="77" t="s">
        <v>354</v>
      </c>
      <c r="C7" s="78" t="s">
        <v>1</v>
      </c>
      <c r="D7" s="78">
        <v>0</v>
      </c>
      <c r="E7" s="78" t="s">
        <v>2</v>
      </c>
      <c r="F7" s="79" t="s">
        <v>3</v>
      </c>
      <c r="G7" s="80"/>
      <c r="H7" s="81"/>
      <c r="I7" s="82"/>
      <c r="J7" s="56">
        <f>SUM(J8+J28)</f>
        <v>4965</v>
      </c>
      <c r="K7" s="56">
        <f t="shared" ref="K7" si="0">SUM(K8+K28)</f>
        <v>1570.2</v>
      </c>
    </row>
    <row r="8" spans="1:15" s="3" customFormat="1" ht="31.5" x14ac:dyDescent="0.25">
      <c r="A8" s="18" t="s">
        <v>128</v>
      </c>
      <c r="B8" s="83" t="s">
        <v>355</v>
      </c>
      <c r="C8" s="84" t="s">
        <v>1</v>
      </c>
      <c r="D8" s="84">
        <v>1</v>
      </c>
      <c r="E8" s="84" t="s">
        <v>2</v>
      </c>
      <c r="F8" s="208" t="s">
        <v>3</v>
      </c>
      <c r="G8" s="80"/>
      <c r="H8" s="81"/>
      <c r="I8" s="82"/>
      <c r="J8" s="60">
        <f>SUM(J9+J12+J15+J20+J23+J26)</f>
        <v>4895</v>
      </c>
      <c r="K8" s="60">
        <f t="shared" ref="K8" si="1">SUM(K9+K12+K15+K20+K23+K26)</f>
        <v>1570.2</v>
      </c>
    </row>
    <row r="9" spans="1:15" s="4" customFormat="1" ht="36" customHeight="1" x14ac:dyDescent="0.25">
      <c r="A9" s="11" t="s">
        <v>129</v>
      </c>
      <c r="B9" s="102" t="s">
        <v>429</v>
      </c>
      <c r="C9" s="85" t="s">
        <v>1</v>
      </c>
      <c r="D9" s="85">
        <v>1</v>
      </c>
      <c r="E9" s="85" t="s">
        <v>1</v>
      </c>
      <c r="F9" s="86" t="s">
        <v>3</v>
      </c>
      <c r="G9" s="87"/>
      <c r="H9" s="88"/>
      <c r="I9" s="89"/>
      <c r="J9" s="61">
        <f>SUM(J10)</f>
        <v>4775</v>
      </c>
      <c r="K9" s="61">
        <f t="shared" ref="K9" si="2">SUM(K10)</f>
        <v>1568</v>
      </c>
    </row>
    <row r="10" spans="1:15" s="7" customFormat="1" x14ac:dyDescent="0.3">
      <c r="A10" s="2"/>
      <c r="B10" s="1" t="s">
        <v>430</v>
      </c>
      <c r="C10" s="203" t="s">
        <v>1</v>
      </c>
      <c r="D10" s="203">
        <v>1</v>
      </c>
      <c r="E10" s="203" t="s">
        <v>1</v>
      </c>
      <c r="F10" s="199">
        <v>80900</v>
      </c>
      <c r="G10" s="80"/>
      <c r="H10" s="81"/>
      <c r="I10" s="82"/>
      <c r="J10" s="6">
        <f>SUM(J11)</f>
        <v>4775</v>
      </c>
      <c r="K10" s="6">
        <f>SUM(K11)</f>
        <v>1568</v>
      </c>
    </row>
    <row r="11" spans="1:15" s="31" customFormat="1" ht="19.5" customHeight="1" x14ac:dyDescent="0.3">
      <c r="A11" s="17"/>
      <c r="B11" s="32" t="s">
        <v>181</v>
      </c>
      <c r="C11" s="90" t="s">
        <v>1</v>
      </c>
      <c r="D11" s="90" t="s">
        <v>38</v>
      </c>
      <c r="E11" s="90" t="s">
        <v>1</v>
      </c>
      <c r="F11" s="90" t="s">
        <v>6</v>
      </c>
      <c r="G11" s="91">
        <v>200</v>
      </c>
      <c r="H11" s="91" t="s">
        <v>4</v>
      </c>
      <c r="I11" s="91" t="s">
        <v>91</v>
      </c>
      <c r="J11" s="62">
        <v>4775</v>
      </c>
      <c r="K11" s="62">
        <v>1568</v>
      </c>
      <c r="L11" s="31">
        <v>450</v>
      </c>
      <c r="M11" s="31">
        <v>468</v>
      </c>
    </row>
    <row r="12" spans="1:15" s="14" customFormat="1" ht="33.75" customHeight="1" x14ac:dyDescent="0.3">
      <c r="A12" s="11" t="s">
        <v>274</v>
      </c>
      <c r="B12" s="102" t="s">
        <v>356</v>
      </c>
      <c r="C12" s="85" t="s">
        <v>1</v>
      </c>
      <c r="D12" s="85" t="s">
        <v>38</v>
      </c>
      <c r="E12" s="85" t="s">
        <v>7</v>
      </c>
      <c r="F12" s="85" t="s">
        <v>3</v>
      </c>
      <c r="G12" s="156"/>
      <c r="H12" s="156"/>
      <c r="I12" s="156"/>
      <c r="J12" s="61">
        <f>SUM(J13)</f>
        <v>100</v>
      </c>
      <c r="K12" s="61">
        <f t="shared" ref="K12" si="3">SUM(K13)</f>
        <v>0</v>
      </c>
    </row>
    <row r="13" spans="1:15" s="22" customFormat="1" ht="36.6" customHeight="1" x14ac:dyDescent="0.3">
      <c r="A13" s="2"/>
      <c r="B13" s="1" t="s">
        <v>357</v>
      </c>
      <c r="C13" s="203" t="s">
        <v>1</v>
      </c>
      <c r="D13" s="203" t="s">
        <v>38</v>
      </c>
      <c r="E13" s="203" t="s">
        <v>7</v>
      </c>
      <c r="F13" s="203" t="s">
        <v>6</v>
      </c>
      <c r="G13" s="92"/>
      <c r="H13" s="92"/>
      <c r="I13" s="92"/>
      <c r="J13" s="6">
        <f>SUM(J14)</f>
        <v>100</v>
      </c>
      <c r="K13" s="6">
        <f t="shared" ref="K13" si="4">SUM(K14)</f>
        <v>0</v>
      </c>
    </row>
    <row r="14" spans="1:15" s="31" customFormat="1" ht="16.5" customHeight="1" x14ac:dyDescent="0.3">
      <c r="A14" s="17"/>
      <c r="B14" s="32" t="s">
        <v>181</v>
      </c>
      <c r="C14" s="90" t="s">
        <v>1</v>
      </c>
      <c r="D14" s="90" t="s">
        <v>38</v>
      </c>
      <c r="E14" s="90" t="s">
        <v>7</v>
      </c>
      <c r="F14" s="90" t="s">
        <v>6</v>
      </c>
      <c r="G14" s="91" t="s">
        <v>182</v>
      </c>
      <c r="H14" s="91" t="s">
        <v>4</v>
      </c>
      <c r="I14" s="91" t="s">
        <v>91</v>
      </c>
      <c r="J14" s="62">
        <v>100</v>
      </c>
      <c r="K14" s="62">
        <v>0</v>
      </c>
    </row>
    <row r="15" spans="1:15" s="14" customFormat="1" ht="18" customHeight="1" x14ac:dyDescent="0.3">
      <c r="A15" s="11" t="s">
        <v>358</v>
      </c>
      <c r="B15" s="102" t="s">
        <v>359</v>
      </c>
      <c r="C15" s="85" t="s">
        <v>1</v>
      </c>
      <c r="D15" s="85" t="s">
        <v>38</v>
      </c>
      <c r="E15" s="85" t="s">
        <v>4</v>
      </c>
      <c r="F15" s="85" t="s">
        <v>3</v>
      </c>
      <c r="G15" s="156"/>
      <c r="H15" s="156"/>
      <c r="I15" s="156"/>
      <c r="J15" s="61">
        <f>SUM(J16)</f>
        <v>10</v>
      </c>
      <c r="K15" s="61">
        <f t="shared" ref="K15" si="5">SUM(K16)</f>
        <v>0</v>
      </c>
    </row>
    <row r="16" spans="1:15" s="22" customFormat="1" ht="18.75" customHeight="1" x14ac:dyDescent="0.3">
      <c r="A16" s="2"/>
      <c r="B16" s="1" t="s">
        <v>360</v>
      </c>
      <c r="C16" s="203" t="s">
        <v>1</v>
      </c>
      <c r="D16" s="203" t="s">
        <v>38</v>
      </c>
      <c r="E16" s="203" t="s">
        <v>4</v>
      </c>
      <c r="F16" s="203" t="s">
        <v>6</v>
      </c>
      <c r="G16" s="92"/>
      <c r="H16" s="92"/>
      <c r="I16" s="92"/>
      <c r="J16" s="6">
        <f>+SUM(J17:J19)</f>
        <v>10</v>
      </c>
      <c r="K16" s="6">
        <f>+SUM(K17:K19)</f>
        <v>0</v>
      </c>
    </row>
    <row r="17" spans="1:16" s="21" customFormat="1" ht="15.75" customHeight="1" x14ac:dyDescent="0.3">
      <c r="A17" s="17"/>
      <c r="B17" s="32" t="s">
        <v>181</v>
      </c>
      <c r="C17" s="90" t="s">
        <v>1</v>
      </c>
      <c r="D17" s="90" t="s">
        <v>38</v>
      </c>
      <c r="E17" s="90" t="s">
        <v>4</v>
      </c>
      <c r="F17" s="90" t="s">
        <v>6</v>
      </c>
      <c r="G17" s="91" t="s">
        <v>182</v>
      </c>
      <c r="H17" s="91" t="s">
        <v>4</v>
      </c>
      <c r="I17" s="91" t="s">
        <v>91</v>
      </c>
      <c r="J17" s="62">
        <v>10</v>
      </c>
      <c r="K17" s="62">
        <v>0</v>
      </c>
    </row>
    <row r="18" spans="1:16" s="21" customFormat="1" ht="34.15" customHeight="1" x14ac:dyDescent="0.3">
      <c r="A18" s="17"/>
      <c r="B18" s="32" t="s">
        <v>368</v>
      </c>
      <c r="C18" s="90" t="s">
        <v>1</v>
      </c>
      <c r="D18" s="90" t="s">
        <v>38</v>
      </c>
      <c r="E18" s="90" t="s">
        <v>4</v>
      </c>
      <c r="F18" s="90" t="s">
        <v>11</v>
      </c>
      <c r="G18" s="91" t="s">
        <v>182</v>
      </c>
      <c r="H18" s="91" t="s">
        <v>34</v>
      </c>
      <c r="I18" s="91" t="s">
        <v>1</v>
      </c>
      <c r="J18" s="62">
        <v>0</v>
      </c>
      <c r="K18" s="62">
        <v>0</v>
      </c>
    </row>
    <row r="19" spans="1:16" s="21" customFormat="1" ht="19.149999999999999" customHeight="1" x14ac:dyDescent="0.3">
      <c r="A19" s="17"/>
      <c r="B19" s="32" t="s">
        <v>181</v>
      </c>
      <c r="C19" s="90" t="s">
        <v>1</v>
      </c>
      <c r="D19" s="90" t="s">
        <v>38</v>
      </c>
      <c r="E19" s="90" t="s">
        <v>4</v>
      </c>
      <c r="F19" s="90" t="s">
        <v>11</v>
      </c>
      <c r="G19" s="91" t="s">
        <v>182</v>
      </c>
      <c r="H19" s="91" t="s">
        <v>33</v>
      </c>
      <c r="I19" s="91" t="s">
        <v>4</v>
      </c>
      <c r="J19" s="62">
        <v>0</v>
      </c>
      <c r="K19" s="62">
        <v>0</v>
      </c>
      <c r="P19" s="21" t="s">
        <v>376</v>
      </c>
    </row>
    <row r="20" spans="1:16" s="14" customFormat="1" ht="28.5" customHeight="1" x14ac:dyDescent="0.3">
      <c r="A20" s="11" t="s">
        <v>361</v>
      </c>
      <c r="B20" s="102" t="s">
        <v>362</v>
      </c>
      <c r="C20" s="85" t="s">
        <v>1</v>
      </c>
      <c r="D20" s="85" t="s">
        <v>38</v>
      </c>
      <c r="E20" s="85" t="s">
        <v>21</v>
      </c>
      <c r="F20" s="85" t="s">
        <v>3</v>
      </c>
      <c r="G20" s="156"/>
      <c r="H20" s="156"/>
      <c r="I20" s="156"/>
      <c r="J20" s="61">
        <f>SUM(J21)</f>
        <v>10</v>
      </c>
      <c r="K20" s="61">
        <f t="shared" ref="K20" si="6">SUM(K21)</f>
        <v>2.2000000000000002</v>
      </c>
    </row>
    <row r="21" spans="1:16" s="22" customFormat="1" ht="22.9" customHeight="1" x14ac:dyDescent="0.3">
      <c r="A21" s="2"/>
      <c r="B21" s="1" t="s">
        <v>363</v>
      </c>
      <c r="C21" s="203" t="s">
        <v>1</v>
      </c>
      <c r="D21" s="203" t="s">
        <v>38</v>
      </c>
      <c r="E21" s="203" t="s">
        <v>21</v>
      </c>
      <c r="F21" s="203" t="s">
        <v>6</v>
      </c>
      <c r="G21" s="92"/>
      <c r="H21" s="92"/>
      <c r="I21" s="92"/>
      <c r="J21" s="6">
        <f>SUM(J22)</f>
        <v>10</v>
      </c>
      <c r="K21" s="6">
        <f t="shared" ref="K21" si="7">SUM(K22)</f>
        <v>2.2000000000000002</v>
      </c>
    </row>
    <row r="22" spans="1:16" s="21" customFormat="1" ht="15.6" customHeight="1" x14ac:dyDescent="0.3">
      <c r="A22" s="17"/>
      <c r="B22" s="32" t="s">
        <v>181</v>
      </c>
      <c r="C22" s="90" t="s">
        <v>1</v>
      </c>
      <c r="D22" s="90" t="s">
        <v>38</v>
      </c>
      <c r="E22" s="90" t="s">
        <v>21</v>
      </c>
      <c r="F22" s="90" t="s">
        <v>6</v>
      </c>
      <c r="G22" s="91" t="s">
        <v>182</v>
      </c>
      <c r="H22" s="91" t="s">
        <v>4</v>
      </c>
      <c r="I22" s="91" t="s">
        <v>91</v>
      </c>
      <c r="J22" s="62">
        <v>10</v>
      </c>
      <c r="K22" s="62">
        <v>2.2000000000000002</v>
      </c>
    </row>
    <row r="23" spans="1:16" s="14" customFormat="1" ht="27.6" customHeight="1" x14ac:dyDescent="0.3">
      <c r="A23" s="11" t="s">
        <v>364</v>
      </c>
      <c r="B23" s="102" t="s">
        <v>431</v>
      </c>
      <c r="C23" s="85" t="s">
        <v>1</v>
      </c>
      <c r="D23" s="85" t="s">
        <v>38</v>
      </c>
      <c r="E23" s="85" t="s">
        <v>30</v>
      </c>
      <c r="F23" s="85" t="s">
        <v>3</v>
      </c>
      <c r="G23" s="156"/>
      <c r="H23" s="156"/>
      <c r="I23" s="156"/>
      <c r="J23" s="61">
        <f>SUM(J24)</f>
        <v>0</v>
      </c>
      <c r="K23" s="61">
        <f>SUM(K24)</f>
        <v>0</v>
      </c>
    </row>
    <row r="24" spans="1:16" s="22" customFormat="1" ht="39" customHeight="1" x14ac:dyDescent="0.3">
      <c r="A24" s="2"/>
      <c r="B24" s="1" t="s">
        <v>365</v>
      </c>
      <c r="C24" s="203" t="s">
        <v>1</v>
      </c>
      <c r="D24" s="203" t="s">
        <v>38</v>
      </c>
      <c r="E24" s="203" t="s">
        <v>30</v>
      </c>
      <c r="F24" s="203" t="s">
        <v>6</v>
      </c>
      <c r="G24" s="92"/>
      <c r="H24" s="92"/>
      <c r="I24" s="92"/>
      <c r="J24" s="6">
        <f>SUM(J25)</f>
        <v>0</v>
      </c>
      <c r="K24" s="6">
        <f t="shared" ref="K24" si="8">SUM(K25)</f>
        <v>0</v>
      </c>
    </row>
    <row r="25" spans="1:16" s="21" customFormat="1" ht="24" customHeight="1" x14ac:dyDescent="0.3">
      <c r="A25" s="17"/>
      <c r="B25" s="32" t="s">
        <v>181</v>
      </c>
      <c r="C25" s="90" t="s">
        <v>1</v>
      </c>
      <c r="D25" s="90" t="s">
        <v>38</v>
      </c>
      <c r="E25" s="90" t="s">
        <v>30</v>
      </c>
      <c r="F25" s="90" t="s">
        <v>6</v>
      </c>
      <c r="G25" s="91" t="s">
        <v>182</v>
      </c>
      <c r="H25" s="91" t="s">
        <v>4</v>
      </c>
      <c r="I25" s="91" t="s">
        <v>91</v>
      </c>
      <c r="J25" s="62">
        <v>0</v>
      </c>
      <c r="K25" s="62">
        <v>0</v>
      </c>
    </row>
    <row r="26" spans="1:16" s="21" customFormat="1" ht="34.15" customHeight="1" x14ac:dyDescent="0.3">
      <c r="A26" s="11" t="s">
        <v>364</v>
      </c>
      <c r="B26" s="148" t="s">
        <v>496</v>
      </c>
      <c r="C26" s="85" t="s">
        <v>1</v>
      </c>
      <c r="D26" s="85" t="s">
        <v>38</v>
      </c>
      <c r="E26" s="85" t="s">
        <v>5</v>
      </c>
      <c r="F26" s="85" t="s">
        <v>3</v>
      </c>
      <c r="G26" s="91"/>
      <c r="H26" s="91"/>
      <c r="I26" s="91"/>
      <c r="J26" s="63">
        <f>J27</f>
        <v>0</v>
      </c>
      <c r="K26" s="63">
        <f t="shared" ref="K26" si="9">K27</f>
        <v>0</v>
      </c>
    </row>
    <row r="27" spans="1:16" s="21" customFormat="1" ht="49.9" customHeight="1" x14ac:dyDescent="0.3">
      <c r="A27" s="17"/>
      <c r="B27" s="93" t="s">
        <v>495</v>
      </c>
      <c r="C27" s="90" t="s">
        <v>1</v>
      </c>
      <c r="D27" s="90" t="s">
        <v>38</v>
      </c>
      <c r="E27" s="90" t="s">
        <v>5</v>
      </c>
      <c r="F27" s="90" t="s">
        <v>494</v>
      </c>
      <c r="G27" s="91" t="s">
        <v>191</v>
      </c>
      <c r="H27" s="91" t="s">
        <v>33</v>
      </c>
      <c r="I27" s="91" t="s">
        <v>35</v>
      </c>
      <c r="J27" s="62">
        <v>0</v>
      </c>
      <c r="K27" s="62">
        <v>0</v>
      </c>
    </row>
    <row r="28" spans="1:16" s="3" customFormat="1" ht="47.25" x14ac:dyDescent="0.25">
      <c r="A28" s="18" t="s">
        <v>130</v>
      </c>
      <c r="B28" s="83" t="s">
        <v>432</v>
      </c>
      <c r="C28" s="84" t="s">
        <v>1</v>
      </c>
      <c r="D28" s="84">
        <v>2</v>
      </c>
      <c r="E28" s="84" t="s">
        <v>2</v>
      </c>
      <c r="F28" s="84" t="s">
        <v>3</v>
      </c>
      <c r="G28" s="272"/>
      <c r="H28" s="272"/>
      <c r="I28" s="272"/>
      <c r="J28" s="60">
        <f>SUM(J29)</f>
        <v>70</v>
      </c>
      <c r="K28" s="60">
        <f t="shared" ref="K28" si="10">SUM(K29)</f>
        <v>0</v>
      </c>
    </row>
    <row r="29" spans="1:16" s="4" customFormat="1" ht="31.5" x14ac:dyDescent="0.25">
      <c r="A29" s="11" t="s">
        <v>131</v>
      </c>
      <c r="B29" s="102" t="s">
        <v>366</v>
      </c>
      <c r="C29" s="85" t="s">
        <v>1</v>
      </c>
      <c r="D29" s="85">
        <v>2</v>
      </c>
      <c r="E29" s="85" t="s">
        <v>1</v>
      </c>
      <c r="F29" s="85" t="s">
        <v>3</v>
      </c>
      <c r="G29" s="274"/>
      <c r="H29" s="274"/>
      <c r="I29" s="274"/>
      <c r="J29" s="61">
        <f>SUM(J30)</f>
        <v>70</v>
      </c>
      <c r="K29" s="61">
        <f t="shared" ref="K29:K30" si="11">SUM(K30)</f>
        <v>0</v>
      </c>
    </row>
    <row r="30" spans="1:16" s="7" customFormat="1" x14ac:dyDescent="0.3">
      <c r="A30" s="2"/>
      <c r="B30" s="1" t="s">
        <v>367</v>
      </c>
      <c r="C30" s="203" t="s">
        <v>1</v>
      </c>
      <c r="D30" s="203">
        <v>2</v>
      </c>
      <c r="E30" s="203" t="s">
        <v>1</v>
      </c>
      <c r="F30" s="203">
        <v>80900</v>
      </c>
      <c r="G30" s="272"/>
      <c r="H30" s="272"/>
      <c r="I30" s="272"/>
      <c r="J30" s="6">
        <f>SUM(J31)</f>
        <v>70</v>
      </c>
      <c r="K30" s="6">
        <f t="shared" si="11"/>
        <v>0</v>
      </c>
    </row>
    <row r="31" spans="1:16" s="31" customFormat="1" x14ac:dyDescent="0.3">
      <c r="A31" s="17"/>
      <c r="B31" s="32" t="s">
        <v>181</v>
      </c>
      <c r="C31" s="90" t="s">
        <v>1</v>
      </c>
      <c r="D31" s="90" t="s">
        <v>70</v>
      </c>
      <c r="E31" s="90" t="s">
        <v>1</v>
      </c>
      <c r="F31" s="90" t="s">
        <v>6</v>
      </c>
      <c r="G31" s="94" t="s">
        <v>182</v>
      </c>
      <c r="H31" s="94" t="s">
        <v>4</v>
      </c>
      <c r="I31" s="94" t="s">
        <v>91</v>
      </c>
      <c r="J31" s="62">
        <v>70</v>
      </c>
      <c r="K31" s="62">
        <v>0</v>
      </c>
    </row>
    <row r="32" spans="1:16" s="22" customFormat="1" ht="18.75" x14ac:dyDescent="0.3">
      <c r="A32" s="30" t="s">
        <v>70</v>
      </c>
      <c r="B32" s="77" t="s">
        <v>8</v>
      </c>
      <c r="C32" s="78" t="s">
        <v>7</v>
      </c>
      <c r="D32" s="78">
        <v>0</v>
      </c>
      <c r="E32" s="78" t="s">
        <v>2</v>
      </c>
      <c r="F32" s="78" t="s">
        <v>3</v>
      </c>
      <c r="G32" s="272"/>
      <c r="H32" s="272"/>
      <c r="I32" s="272"/>
      <c r="J32" s="56">
        <f>+J33+J54+J116+J143+J153+J163+J173</f>
        <v>1978800.4000000001</v>
      </c>
      <c r="K32" s="56">
        <f>+K33+K54+K116+K143+K153+K163+K173</f>
        <v>959908.1</v>
      </c>
    </row>
    <row r="33" spans="1:20" s="3" customFormat="1" ht="16.5" x14ac:dyDescent="0.25">
      <c r="A33" s="18" t="s">
        <v>132</v>
      </c>
      <c r="B33" s="83" t="s">
        <v>9</v>
      </c>
      <c r="C33" s="84" t="s">
        <v>7</v>
      </c>
      <c r="D33" s="84">
        <v>1</v>
      </c>
      <c r="E33" s="84" t="s">
        <v>1</v>
      </c>
      <c r="F33" s="84" t="s">
        <v>3</v>
      </c>
      <c r="G33" s="272"/>
      <c r="H33" s="272"/>
      <c r="I33" s="272"/>
      <c r="J33" s="60">
        <f>SUM(J34)</f>
        <v>465178.1</v>
      </c>
      <c r="K33" s="60">
        <f t="shared" ref="K33" si="12">SUM(K34)</f>
        <v>206129.9</v>
      </c>
      <c r="L33" s="42"/>
    </row>
    <row r="34" spans="1:20" s="4" customFormat="1" ht="31.5" x14ac:dyDescent="0.25">
      <c r="A34" s="11" t="s">
        <v>133</v>
      </c>
      <c r="B34" s="102" t="s">
        <v>10</v>
      </c>
      <c r="C34" s="85" t="s">
        <v>7</v>
      </c>
      <c r="D34" s="85">
        <v>1</v>
      </c>
      <c r="E34" s="85" t="s">
        <v>1</v>
      </c>
      <c r="F34" s="85" t="s">
        <v>3</v>
      </c>
      <c r="G34" s="274"/>
      <c r="H34" s="274"/>
      <c r="I34" s="274"/>
      <c r="J34" s="61">
        <f>+J35+J40+J44+J49+J46</f>
        <v>465178.1</v>
      </c>
      <c r="K34" s="61">
        <f>+K35+K40+K44+K49+K46</f>
        <v>206129.9</v>
      </c>
      <c r="L34" s="61">
        <f t="shared" ref="L34:O34" si="13">+L35+L40+L44+L49+L46</f>
        <v>0</v>
      </c>
      <c r="M34" s="61">
        <f t="shared" si="13"/>
        <v>0</v>
      </c>
      <c r="N34" s="61">
        <f t="shared" si="13"/>
        <v>0</v>
      </c>
      <c r="O34" s="61">
        <f t="shared" si="13"/>
        <v>0</v>
      </c>
      <c r="T34" s="4" t="s">
        <v>375</v>
      </c>
    </row>
    <row r="35" spans="1:20" s="7" customFormat="1" ht="31.5" x14ac:dyDescent="0.3">
      <c r="A35" s="5"/>
      <c r="B35" s="1" t="s">
        <v>12</v>
      </c>
      <c r="C35" s="203" t="s">
        <v>7</v>
      </c>
      <c r="D35" s="203">
        <v>1</v>
      </c>
      <c r="E35" s="203" t="s">
        <v>1</v>
      </c>
      <c r="F35" s="203" t="s">
        <v>11</v>
      </c>
      <c r="G35" s="272"/>
      <c r="H35" s="272"/>
      <c r="I35" s="272"/>
      <c r="J35" s="6">
        <f>SUM(J36:J39)</f>
        <v>186935</v>
      </c>
      <c r="K35" s="6">
        <f t="shared" ref="K35" si="14">SUM(K36:K39)</f>
        <v>85686.1</v>
      </c>
    </row>
    <row r="36" spans="1:20" s="31" customFormat="1" ht="31.5" x14ac:dyDescent="0.3">
      <c r="A36" s="8"/>
      <c r="B36" s="32" t="s">
        <v>211</v>
      </c>
      <c r="C36" s="90" t="s">
        <v>7</v>
      </c>
      <c r="D36" s="90">
        <v>1</v>
      </c>
      <c r="E36" s="90" t="s">
        <v>1</v>
      </c>
      <c r="F36" s="90" t="s">
        <v>11</v>
      </c>
      <c r="G36" s="94" t="s">
        <v>184</v>
      </c>
      <c r="H36" s="94" t="s">
        <v>33</v>
      </c>
      <c r="I36" s="94" t="s">
        <v>1</v>
      </c>
      <c r="J36" s="62">
        <v>65938</v>
      </c>
      <c r="K36" s="62">
        <v>27484.5</v>
      </c>
    </row>
    <row r="37" spans="1:20" s="31" customFormat="1" x14ac:dyDescent="0.3">
      <c r="A37" s="8"/>
      <c r="B37" s="32" t="s">
        <v>181</v>
      </c>
      <c r="C37" s="90" t="s">
        <v>7</v>
      </c>
      <c r="D37" s="90">
        <v>1</v>
      </c>
      <c r="E37" s="90" t="s">
        <v>1</v>
      </c>
      <c r="F37" s="90" t="s">
        <v>11</v>
      </c>
      <c r="G37" s="94" t="s">
        <v>182</v>
      </c>
      <c r="H37" s="94" t="s">
        <v>33</v>
      </c>
      <c r="I37" s="94" t="s">
        <v>1</v>
      </c>
      <c r="J37" s="62">
        <v>71234</v>
      </c>
      <c r="K37" s="62">
        <v>36211.1</v>
      </c>
      <c r="L37" s="31">
        <v>-3000</v>
      </c>
      <c r="M37" s="31">
        <v>-3000</v>
      </c>
      <c r="N37" s="31">
        <v>-3000</v>
      </c>
    </row>
    <row r="38" spans="1:20" s="31" customFormat="1" x14ac:dyDescent="0.3">
      <c r="A38" s="8"/>
      <c r="B38" s="32" t="s">
        <v>185</v>
      </c>
      <c r="C38" s="90" t="s">
        <v>7</v>
      </c>
      <c r="D38" s="90">
        <v>1</v>
      </c>
      <c r="E38" s="90" t="s">
        <v>1</v>
      </c>
      <c r="F38" s="90" t="s">
        <v>11</v>
      </c>
      <c r="G38" s="94" t="s">
        <v>186</v>
      </c>
      <c r="H38" s="94" t="s">
        <v>33</v>
      </c>
      <c r="I38" s="94" t="s">
        <v>1</v>
      </c>
      <c r="J38" s="62">
        <v>6297</v>
      </c>
      <c r="K38" s="62">
        <v>2638.2</v>
      </c>
    </row>
    <row r="39" spans="1:20" s="31" customFormat="1" ht="31.5" x14ac:dyDescent="0.3">
      <c r="A39" s="8"/>
      <c r="B39" s="32" t="s">
        <v>192</v>
      </c>
      <c r="C39" s="90" t="s">
        <v>7</v>
      </c>
      <c r="D39" s="90">
        <v>1</v>
      </c>
      <c r="E39" s="90" t="s">
        <v>1</v>
      </c>
      <c r="F39" s="90" t="s">
        <v>11</v>
      </c>
      <c r="G39" s="94" t="s">
        <v>191</v>
      </c>
      <c r="H39" s="94" t="s">
        <v>33</v>
      </c>
      <c r="I39" s="94" t="s">
        <v>1</v>
      </c>
      <c r="J39" s="62">
        <v>43466</v>
      </c>
      <c r="K39" s="62">
        <v>19352.3</v>
      </c>
    </row>
    <row r="40" spans="1:20" s="7" customFormat="1" ht="31.5" x14ac:dyDescent="0.3">
      <c r="A40" s="5"/>
      <c r="B40" s="1" t="s">
        <v>403</v>
      </c>
      <c r="C40" s="203" t="s">
        <v>7</v>
      </c>
      <c r="D40" s="203">
        <v>1</v>
      </c>
      <c r="E40" s="203" t="s">
        <v>1</v>
      </c>
      <c r="F40" s="203">
        <v>78290</v>
      </c>
      <c r="G40" s="272"/>
      <c r="H40" s="272"/>
      <c r="I40" s="272"/>
      <c r="J40" s="6">
        <f>SUM(J41:J43)</f>
        <v>269403.09999999998</v>
      </c>
      <c r="K40" s="6">
        <f t="shared" ref="K40" si="15">SUM(K41:K43)</f>
        <v>119801.9</v>
      </c>
    </row>
    <row r="41" spans="1:20" s="31" customFormat="1" ht="31.5" x14ac:dyDescent="0.3">
      <c r="A41" s="8"/>
      <c r="B41" s="32" t="s">
        <v>211</v>
      </c>
      <c r="C41" s="90" t="s">
        <v>7</v>
      </c>
      <c r="D41" s="90">
        <v>1</v>
      </c>
      <c r="E41" s="90" t="s">
        <v>1</v>
      </c>
      <c r="F41" s="90">
        <v>78290</v>
      </c>
      <c r="G41" s="94" t="s">
        <v>184</v>
      </c>
      <c r="H41" s="94" t="s">
        <v>33</v>
      </c>
      <c r="I41" s="94" t="s">
        <v>1</v>
      </c>
      <c r="J41" s="62">
        <v>204960</v>
      </c>
      <c r="K41" s="62">
        <v>90421.3</v>
      </c>
    </row>
    <row r="42" spans="1:20" s="31" customFormat="1" ht="22.9" customHeight="1" x14ac:dyDescent="0.3">
      <c r="A42" s="8"/>
      <c r="B42" s="32" t="s">
        <v>181</v>
      </c>
      <c r="C42" s="90" t="s">
        <v>7</v>
      </c>
      <c r="D42" s="90">
        <v>1</v>
      </c>
      <c r="E42" s="90" t="s">
        <v>1</v>
      </c>
      <c r="F42" s="90">
        <v>78290</v>
      </c>
      <c r="G42" s="94" t="s">
        <v>182</v>
      </c>
      <c r="H42" s="94" t="s">
        <v>33</v>
      </c>
      <c r="I42" s="94" t="s">
        <v>1</v>
      </c>
      <c r="J42" s="62">
        <v>1399.1</v>
      </c>
      <c r="K42" s="62">
        <v>590.4</v>
      </c>
    </row>
    <row r="43" spans="1:20" s="31" customFormat="1" ht="31.9" customHeight="1" x14ac:dyDescent="0.3">
      <c r="A43" s="8"/>
      <c r="B43" s="32" t="s">
        <v>192</v>
      </c>
      <c r="C43" s="90" t="s">
        <v>7</v>
      </c>
      <c r="D43" s="90">
        <v>1</v>
      </c>
      <c r="E43" s="90" t="s">
        <v>1</v>
      </c>
      <c r="F43" s="90">
        <v>78290</v>
      </c>
      <c r="G43" s="94" t="s">
        <v>191</v>
      </c>
      <c r="H43" s="94" t="s">
        <v>33</v>
      </c>
      <c r="I43" s="94" t="s">
        <v>1</v>
      </c>
      <c r="J43" s="62">
        <v>63044</v>
      </c>
      <c r="K43" s="62">
        <v>28790.2</v>
      </c>
    </row>
    <row r="44" spans="1:20" s="7" customFormat="1" ht="54.6" customHeight="1" x14ac:dyDescent="0.3">
      <c r="A44" s="5"/>
      <c r="B44" s="32" t="s">
        <v>325</v>
      </c>
      <c r="C44" s="203" t="s">
        <v>7</v>
      </c>
      <c r="D44" s="203" t="s">
        <v>38</v>
      </c>
      <c r="E44" s="203" t="s">
        <v>1</v>
      </c>
      <c r="F44" s="203" t="s">
        <v>299</v>
      </c>
      <c r="G44" s="269"/>
      <c r="H44" s="270"/>
      <c r="I44" s="271"/>
      <c r="J44" s="6">
        <f>+J45</f>
        <v>0</v>
      </c>
      <c r="K44" s="6">
        <f t="shared" ref="K44:O44" si="16">+K45</f>
        <v>0</v>
      </c>
      <c r="L44" s="6">
        <f t="shared" si="16"/>
        <v>0</v>
      </c>
      <c r="M44" s="6">
        <f t="shared" si="16"/>
        <v>0</v>
      </c>
      <c r="N44" s="6">
        <f t="shared" si="16"/>
        <v>0</v>
      </c>
      <c r="O44" s="6">
        <f t="shared" si="16"/>
        <v>0</v>
      </c>
    </row>
    <row r="45" spans="1:20" s="7" customFormat="1" ht="64.900000000000006" customHeight="1" x14ac:dyDescent="0.3">
      <c r="A45" s="5"/>
      <c r="B45" s="32" t="s">
        <v>326</v>
      </c>
      <c r="C45" s="90" t="s">
        <v>7</v>
      </c>
      <c r="D45" s="90" t="s">
        <v>38</v>
      </c>
      <c r="E45" s="90" t="s">
        <v>1</v>
      </c>
      <c r="F45" s="90" t="s">
        <v>299</v>
      </c>
      <c r="G45" s="94" t="s">
        <v>191</v>
      </c>
      <c r="H45" s="94" t="s">
        <v>33</v>
      </c>
      <c r="I45" s="94" t="s">
        <v>1</v>
      </c>
      <c r="J45" s="62">
        <v>0</v>
      </c>
      <c r="K45" s="62">
        <v>0</v>
      </c>
    </row>
    <row r="46" spans="1:20" s="31" customFormat="1" ht="36.6" customHeight="1" x14ac:dyDescent="0.3">
      <c r="A46" s="8"/>
      <c r="B46" s="1" t="s">
        <v>628</v>
      </c>
      <c r="C46" s="203" t="s">
        <v>7</v>
      </c>
      <c r="D46" s="203" t="s">
        <v>38</v>
      </c>
      <c r="E46" s="203" t="s">
        <v>1</v>
      </c>
      <c r="F46" s="203" t="s">
        <v>629</v>
      </c>
      <c r="G46" s="269"/>
      <c r="H46" s="270"/>
      <c r="I46" s="271"/>
      <c r="J46" s="6">
        <f>+J47+J48</f>
        <v>5620</v>
      </c>
      <c r="K46" s="6">
        <f t="shared" ref="K46:O46" si="17">+K47+K48</f>
        <v>0</v>
      </c>
      <c r="L46" s="9">
        <f t="shared" si="17"/>
        <v>0</v>
      </c>
      <c r="M46" s="6">
        <f t="shared" si="17"/>
        <v>0</v>
      </c>
      <c r="N46" s="6">
        <f t="shared" si="17"/>
        <v>0</v>
      </c>
      <c r="O46" s="6">
        <f t="shared" si="17"/>
        <v>0</v>
      </c>
    </row>
    <row r="47" spans="1:20" s="31" customFormat="1" ht="30.6" customHeight="1" x14ac:dyDescent="0.3">
      <c r="A47" s="8"/>
      <c r="B47" s="32" t="s">
        <v>256</v>
      </c>
      <c r="C47" s="90" t="s">
        <v>7</v>
      </c>
      <c r="D47" s="90" t="s">
        <v>38</v>
      </c>
      <c r="E47" s="90" t="s">
        <v>1</v>
      </c>
      <c r="F47" s="90" t="s">
        <v>629</v>
      </c>
      <c r="G47" s="94" t="s">
        <v>191</v>
      </c>
      <c r="H47" s="94" t="s">
        <v>33</v>
      </c>
      <c r="I47" s="94" t="s">
        <v>1</v>
      </c>
      <c r="J47" s="62">
        <v>5000</v>
      </c>
      <c r="K47" s="62">
        <v>0</v>
      </c>
    </row>
    <row r="48" spans="1:20" s="31" customFormat="1" ht="37.15" customHeight="1" x14ac:dyDescent="0.3">
      <c r="A48" s="8"/>
      <c r="B48" s="32" t="s">
        <v>257</v>
      </c>
      <c r="C48" s="90" t="s">
        <v>7</v>
      </c>
      <c r="D48" s="90" t="s">
        <v>38</v>
      </c>
      <c r="E48" s="90" t="s">
        <v>1</v>
      </c>
      <c r="F48" s="90" t="s">
        <v>629</v>
      </c>
      <c r="G48" s="94" t="s">
        <v>191</v>
      </c>
      <c r="H48" s="94" t="s">
        <v>33</v>
      </c>
      <c r="I48" s="94" t="s">
        <v>1</v>
      </c>
      <c r="J48" s="62">
        <v>620</v>
      </c>
      <c r="K48" s="62">
        <v>0</v>
      </c>
    </row>
    <row r="49" spans="1:15" s="7" customFormat="1" ht="31.9" customHeight="1" x14ac:dyDescent="0.3">
      <c r="A49" s="5"/>
      <c r="B49" s="32" t="s">
        <v>591</v>
      </c>
      <c r="C49" s="203" t="s">
        <v>7</v>
      </c>
      <c r="D49" s="203" t="s">
        <v>38</v>
      </c>
      <c r="E49" s="203" t="s">
        <v>1</v>
      </c>
      <c r="F49" s="203" t="s">
        <v>347</v>
      </c>
      <c r="G49" s="183"/>
      <c r="H49" s="183"/>
      <c r="I49" s="183"/>
      <c r="J49" s="6">
        <f>+J50+J51+J52+J53</f>
        <v>3220</v>
      </c>
      <c r="K49" s="6">
        <f>+K50+K51+K52+K53</f>
        <v>641.9</v>
      </c>
    </row>
    <row r="50" spans="1:15" s="31" customFormat="1" ht="19.149999999999999" customHeight="1" x14ac:dyDescent="0.3">
      <c r="A50" s="8"/>
      <c r="B50" s="32" t="s">
        <v>254</v>
      </c>
      <c r="C50" s="90" t="s">
        <v>7</v>
      </c>
      <c r="D50" s="90" t="s">
        <v>38</v>
      </c>
      <c r="E50" s="90" t="s">
        <v>1</v>
      </c>
      <c r="F50" s="90" t="s">
        <v>347</v>
      </c>
      <c r="G50" s="191" t="s">
        <v>182</v>
      </c>
      <c r="H50" s="94" t="s">
        <v>33</v>
      </c>
      <c r="I50" s="94" t="s">
        <v>1</v>
      </c>
      <c r="J50" s="64">
        <v>1500</v>
      </c>
      <c r="K50" s="62">
        <v>0</v>
      </c>
    </row>
    <row r="51" spans="1:15" s="31" customFormat="1" ht="19.149999999999999" customHeight="1" x14ac:dyDescent="0.3">
      <c r="A51" s="8"/>
      <c r="B51" s="32" t="s">
        <v>255</v>
      </c>
      <c r="C51" s="90" t="s">
        <v>7</v>
      </c>
      <c r="D51" s="90" t="s">
        <v>38</v>
      </c>
      <c r="E51" s="90" t="s">
        <v>1</v>
      </c>
      <c r="F51" s="90" t="s">
        <v>347</v>
      </c>
      <c r="G51" s="191" t="s">
        <v>182</v>
      </c>
      <c r="H51" s="94" t="s">
        <v>33</v>
      </c>
      <c r="I51" s="94" t="s">
        <v>1</v>
      </c>
      <c r="J51" s="64">
        <v>1720</v>
      </c>
      <c r="K51" s="62">
        <v>641.9</v>
      </c>
    </row>
    <row r="52" spans="1:15" s="31" customFormat="1" ht="54.6" customHeight="1" x14ac:dyDescent="0.3">
      <c r="A52" s="8"/>
      <c r="B52" s="32" t="s">
        <v>345</v>
      </c>
      <c r="C52" s="90" t="s">
        <v>7</v>
      </c>
      <c r="D52" s="90" t="s">
        <v>38</v>
      </c>
      <c r="E52" s="90" t="s">
        <v>1</v>
      </c>
      <c r="F52" s="90" t="s">
        <v>347</v>
      </c>
      <c r="G52" s="191" t="s">
        <v>191</v>
      </c>
      <c r="H52" s="94" t="s">
        <v>33</v>
      </c>
      <c r="I52" s="94" t="s">
        <v>1</v>
      </c>
      <c r="J52" s="64">
        <v>0</v>
      </c>
      <c r="K52" s="62">
        <v>0</v>
      </c>
    </row>
    <row r="53" spans="1:15" s="31" customFormat="1" ht="63" x14ac:dyDescent="0.3">
      <c r="A53" s="8"/>
      <c r="B53" s="32" t="s">
        <v>346</v>
      </c>
      <c r="C53" s="90" t="s">
        <v>7</v>
      </c>
      <c r="D53" s="90" t="s">
        <v>38</v>
      </c>
      <c r="E53" s="90" t="s">
        <v>1</v>
      </c>
      <c r="F53" s="90" t="s">
        <v>347</v>
      </c>
      <c r="G53" s="194" t="s">
        <v>191</v>
      </c>
      <c r="H53" s="94" t="s">
        <v>33</v>
      </c>
      <c r="I53" s="94" t="s">
        <v>1</v>
      </c>
      <c r="J53" s="62">
        <v>0</v>
      </c>
      <c r="K53" s="62">
        <v>0</v>
      </c>
    </row>
    <row r="54" spans="1:15" s="3" customFormat="1" ht="18.75" x14ac:dyDescent="0.25">
      <c r="A54" s="18" t="s">
        <v>134</v>
      </c>
      <c r="B54" s="83" t="s">
        <v>13</v>
      </c>
      <c r="C54" s="84" t="s">
        <v>7</v>
      </c>
      <c r="D54" s="84">
        <v>2</v>
      </c>
      <c r="E54" s="84" t="s">
        <v>2</v>
      </c>
      <c r="F54" s="84" t="s">
        <v>3</v>
      </c>
      <c r="G54" s="272"/>
      <c r="H54" s="272"/>
      <c r="I54" s="272"/>
      <c r="J54" s="60">
        <f>+J55+J109+J111</f>
        <v>1270018.7000000002</v>
      </c>
      <c r="K54" s="60">
        <f>+K55+K109+K111</f>
        <v>647304.9</v>
      </c>
      <c r="L54" s="33" t="e">
        <f>+L55+L109+#REF!+#REF!+L111</f>
        <v>#REF!</v>
      </c>
      <c r="M54" s="33" t="e">
        <f>+M55+M109+#REF!+#REF!+M111</f>
        <v>#REF!</v>
      </c>
      <c r="N54" s="33" t="e">
        <f>+N55+N109+#REF!+#REF!+N111</f>
        <v>#REF!</v>
      </c>
      <c r="O54" s="33" t="e">
        <f>+O55+O109+#REF!+#REF!+O111</f>
        <v>#REF!</v>
      </c>
    </row>
    <row r="55" spans="1:15" s="4" customFormat="1" ht="31.5" x14ac:dyDescent="0.25">
      <c r="A55" s="11" t="s">
        <v>235</v>
      </c>
      <c r="B55" s="102" t="s">
        <v>14</v>
      </c>
      <c r="C55" s="85" t="s">
        <v>7</v>
      </c>
      <c r="D55" s="85">
        <v>2</v>
      </c>
      <c r="E55" s="85" t="s">
        <v>4</v>
      </c>
      <c r="F55" s="85" t="s">
        <v>3</v>
      </c>
      <c r="G55" s="274"/>
      <c r="H55" s="274"/>
      <c r="I55" s="274"/>
      <c r="J55" s="61">
        <f>+J56+J61+J71+J75+J89+J94+J99+J102+J66+J80+J84</f>
        <v>1267409.9000000001</v>
      </c>
      <c r="K55" s="61">
        <f>+K56+K61+K71+K75+K89+K94+K99+K102+K66+K80+K84</f>
        <v>647304.9</v>
      </c>
      <c r="L55" s="29" t="e">
        <f>+L56+L61+L71+L75+L89+L94+#REF!+L66+#REF!+L99+L102+#REF!</f>
        <v>#REF!</v>
      </c>
      <c r="M55" s="29" t="e">
        <f>+M56+M61+M71+M75+M89+M94+#REF!+M66+#REF!+M99+M102+#REF!</f>
        <v>#REF!</v>
      </c>
      <c r="N55" s="29" t="e">
        <f>+N56+N61+N71+N75+N89+N94+#REF!+N66+#REF!+N99+N102+#REF!</f>
        <v>#REF!</v>
      </c>
      <c r="O55" s="29" t="e">
        <f>+O56+O61+O71+O75+O89+O94+#REF!+O66+#REF!+O99+O102+#REF!</f>
        <v>#REF!</v>
      </c>
    </row>
    <row r="56" spans="1:15" s="7" customFormat="1" ht="31.5" x14ac:dyDescent="0.3">
      <c r="A56" s="5"/>
      <c r="B56" s="1" t="s">
        <v>12</v>
      </c>
      <c r="C56" s="203" t="s">
        <v>7</v>
      </c>
      <c r="D56" s="203">
        <v>2</v>
      </c>
      <c r="E56" s="203" t="s">
        <v>4</v>
      </c>
      <c r="F56" s="203" t="s">
        <v>11</v>
      </c>
      <c r="G56" s="272"/>
      <c r="H56" s="272"/>
      <c r="I56" s="272"/>
      <c r="J56" s="6">
        <f>SUM(J57:J60)</f>
        <v>183444.1</v>
      </c>
      <c r="K56" s="6">
        <f t="shared" ref="K56" si="18">SUM(K57:K60)</f>
        <v>84260</v>
      </c>
    </row>
    <row r="57" spans="1:15" s="31" customFormat="1" x14ac:dyDescent="0.3">
      <c r="A57" s="8"/>
      <c r="B57" s="32" t="s">
        <v>181</v>
      </c>
      <c r="C57" s="90" t="s">
        <v>7</v>
      </c>
      <c r="D57" s="90">
        <v>2</v>
      </c>
      <c r="E57" s="90" t="s">
        <v>4</v>
      </c>
      <c r="F57" s="90" t="s">
        <v>11</v>
      </c>
      <c r="G57" s="94" t="s">
        <v>182</v>
      </c>
      <c r="H57" s="94" t="s">
        <v>33</v>
      </c>
      <c r="I57" s="94" t="s">
        <v>7</v>
      </c>
      <c r="J57" s="62">
        <v>107947.2</v>
      </c>
      <c r="K57" s="62">
        <v>49360.3</v>
      </c>
      <c r="L57" s="31">
        <v>-7000</v>
      </c>
      <c r="M57" s="31">
        <v>-7000</v>
      </c>
      <c r="N57" s="31">
        <v>-7000</v>
      </c>
    </row>
    <row r="58" spans="1:15" s="31" customFormat="1" x14ac:dyDescent="0.3">
      <c r="A58" s="8"/>
      <c r="B58" s="32" t="s">
        <v>190</v>
      </c>
      <c r="C58" s="90" t="s">
        <v>7</v>
      </c>
      <c r="D58" s="90">
        <v>2</v>
      </c>
      <c r="E58" s="90" t="s">
        <v>4</v>
      </c>
      <c r="F58" s="90" t="s">
        <v>11</v>
      </c>
      <c r="G58" s="94" t="s">
        <v>189</v>
      </c>
      <c r="H58" s="94" t="s">
        <v>33</v>
      </c>
      <c r="I58" s="94" t="s">
        <v>7</v>
      </c>
      <c r="J58" s="62">
        <v>2541</v>
      </c>
      <c r="K58" s="62">
        <v>1422.1</v>
      </c>
    </row>
    <row r="59" spans="1:15" s="31" customFormat="1" x14ac:dyDescent="0.3">
      <c r="A59" s="8"/>
      <c r="B59" s="32" t="s">
        <v>185</v>
      </c>
      <c r="C59" s="90" t="s">
        <v>7</v>
      </c>
      <c r="D59" s="90">
        <v>2</v>
      </c>
      <c r="E59" s="90" t="s">
        <v>4</v>
      </c>
      <c r="F59" s="90" t="s">
        <v>11</v>
      </c>
      <c r="G59" s="94" t="s">
        <v>186</v>
      </c>
      <c r="H59" s="94" t="s">
        <v>33</v>
      </c>
      <c r="I59" s="94" t="s">
        <v>7</v>
      </c>
      <c r="J59" s="62">
        <v>12952</v>
      </c>
      <c r="K59" s="62">
        <v>6374.1</v>
      </c>
      <c r="L59" s="31">
        <v>-1694</v>
      </c>
    </row>
    <row r="60" spans="1:15" s="31" customFormat="1" ht="31.5" x14ac:dyDescent="0.3">
      <c r="A60" s="8"/>
      <c r="B60" s="32" t="s">
        <v>192</v>
      </c>
      <c r="C60" s="90" t="s">
        <v>7</v>
      </c>
      <c r="D60" s="90">
        <v>2</v>
      </c>
      <c r="E60" s="90" t="s">
        <v>4</v>
      </c>
      <c r="F60" s="90" t="s">
        <v>11</v>
      </c>
      <c r="G60" s="95" t="s">
        <v>191</v>
      </c>
      <c r="H60" s="95" t="s">
        <v>33</v>
      </c>
      <c r="I60" s="95" t="s">
        <v>7</v>
      </c>
      <c r="J60" s="62">
        <v>60003.9</v>
      </c>
      <c r="K60" s="62">
        <v>27103.5</v>
      </c>
    </row>
    <row r="61" spans="1:15" s="7" customFormat="1" ht="47.25" x14ac:dyDescent="0.3">
      <c r="A61" s="5"/>
      <c r="B61" s="1" t="s">
        <v>278</v>
      </c>
      <c r="C61" s="203" t="s">
        <v>7</v>
      </c>
      <c r="D61" s="203">
        <v>2</v>
      </c>
      <c r="E61" s="203" t="s">
        <v>4</v>
      </c>
      <c r="F61" s="199" t="s">
        <v>342</v>
      </c>
      <c r="G61" s="269"/>
      <c r="H61" s="270"/>
      <c r="I61" s="271"/>
      <c r="J61" s="6">
        <f>+J62+J63+J64+J65</f>
        <v>120</v>
      </c>
      <c r="K61" s="6">
        <f t="shared" ref="K61" si="19">+K62+K63+K64+K65</f>
        <v>0</v>
      </c>
    </row>
    <row r="62" spans="1:15" s="31" customFormat="1" ht="15.6" customHeight="1" x14ac:dyDescent="0.3">
      <c r="A62" s="8"/>
      <c r="B62" s="32" t="s">
        <v>254</v>
      </c>
      <c r="C62" s="90" t="s">
        <v>7</v>
      </c>
      <c r="D62" s="90">
        <v>2</v>
      </c>
      <c r="E62" s="90" t="s">
        <v>4</v>
      </c>
      <c r="F62" s="90" t="s">
        <v>342</v>
      </c>
      <c r="G62" s="96" t="s">
        <v>182</v>
      </c>
      <c r="H62" s="96" t="s">
        <v>33</v>
      </c>
      <c r="I62" s="96" t="s">
        <v>7</v>
      </c>
      <c r="J62" s="62">
        <v>100</v>
      </c>
      <c r="K62" s="62"/>
    </row>
    <row r="63" spans="1:15" s="31" customFormat="1" ht="19.899999999999999" customHeight="1" x14ac:dyDescent="0.3">
      <c r="A63" s="8"/>
      <c r="B63" s="32" t="s">
        <v>255</v>
      </c>
      <c r="C63" s="90" t="s">
        <v>7</v>
      </c>
      <c r="D63" s="90">
        <v>2</v>
      </c>
      <c r="E63" s="90" t="s">
        <v>4</v>
      </c>
      <c r="F63" s="90" t="s">
        <v>342</v>
      </c>
      <c r="G63" s="94" t="s">
        <v>182</v>
      </c>
      <c r="H63" s="94" t="s">
        <v>33</v>
      </c>
      <c r="I63" s="94" t="s">
        <v>7</v>
      </c>
      <c r="J63" s="62">
        <v>20</v>
      </c>
      <c r="K63" s="62"/>
    </row>
    <row r="64" spans="1:15" s="31" customFormat="1" ht="33" customHeight="1" x14ac:dyDescent="0.3">
      <c r="A64" s="8"/>
      <c r="B64" s="32" t="s">
        <v>256</v>
      </c>
      <c r="C64" s="90" t="s">
        <v>7</v>
      </c>
      <c r="D64" s="90">
        <v>2</v>
      </c>
      <c r="E64" s="90" t="s">
        <v>4</v>
      </c>
      <c r="F64" s="90" t="s">
        <v>342</v>
      </c>
      <c r="G64" s="94" t="s">
        <v>191</v>
      </c>
      <c r="H64" s="94" t="s">
        <v>33</v>
      </c>
      <c r="I64" s="94" t="s">
        <v>7</v>
      </c>
      <c r="J64" s="62"/>
      <c r="K64" s="62"/>
    </row>
    <row r="65" spans="1:11" s="31" customFormat="1" ht="31.9" customHeight="1" x14ac:dyDescent="0.3">
      <c r="A65" s="8"/>
      <c r="B65" s="32" t="s">
        <v>257</v>
      </c>
      <c r="C65" s="90" t="s">
        <v>7</v>
      </c>
      <c r="D65" s="90">
        <v>2</v>
      </c>
      <c r="E65" s="90" t="s">
        <v>4</v>
      </c>
      <c r="F65" s="90" t="s">
        <v>342</v>
      </c>
      <c r="G65" s="94" t="s">
        <v>191</v>
      </c>
      <c r="H65" s="94" t="s">
        <v>33</v>
      </c>
      <c r="I65" s="94" t="s">
        <v>7</v>
      </c>
      <c r="J65" s="62"/>
      <c r="K65" s="62"/>
    </row>
    <row r="66" spans="1:11" s="31" customFormat="1" ht="47.25" x14ac:dyDescent="0.3">
      <c r="A66" s="8"/>
      <c r="B66" s="32" t="s">
        <v>325</v>
      </c>
      <c r="C66" s="203" t="s">
        <v>7</v>
      </c>
      <c r="D66" s="203" t="s">
        <v>70</v>
      </c>
      <c r="E66" s="203" t="s">
        <v>4</v>
      </c>
      <c r="F66" s="199" t="s">
        <v>3</v>
      </c>
      <c r="G66" s="272"/>
      <c r="H66" s="272"/>
      <c r="I66" s="272"/>
      <c r="J66" s="6">
        <f>+J67+J68+J70+J69</f>
        <v>346</v>
      </c>
      <c r="K66" s="6">
        <f>+K67+K68+K69+K70</f>
        <v>346</v>
      </c>
    </row>
    <row r="67" spans="1:11" s="31" customFormat="1" x14ac:dyDescent="0.3">
      <c r="A67" s="8"/>
      <c r="B67" s="32" t="s">
        <v>181</v>
      </c>
      <c r="C67" s="90" t="s">
        <v>7</v>
      </c>
      <c r="D67" s="90" t="s">
        <v>70</v>
      </c>
      <c r="E67" s="90" t="s">
        <v>4</v>
      </c>
      <c r="F67" s="97" t="s">
        <v>299</v>
      </c>
      <c r="G67" s="94" t="s">
        <v>182</v>
      </c>
      <c r="H67" s="94" t="s">
        <v>33</v>
      </c>
      <c r="I67" s="94" t="s">
        <v>7</v>
      </c>
      <c r="J67" s="62"/>
      <c r="K67" s="62">
        <v>0</v>
      </c>
    </row>
    <row r="68" spans="1:11" s="31" customFormat="1" ht="34.15" customHeight="1" x14ac:dyDescent="0.3">
      <c r="A68" s="8"/>
      <c r="B68" s="32" t="s">
        <v>192</v>
      </c>
      <c r="C68" s="90" t="s">
        <v>7</v>
      </c>
      <c r="D68" s="90" t="s">
        <v>70</v>
      </c>
      <c r="E68" s="90" t="s">
        <v>4</v>
      </c>
      <c r="F68" s="97" t="s">
        <v>299</v>
      </c>
      <c r="G68" s="94" t="s">
        <v>191</v>
      </c>
      <c r="H68" s="94" t="s">
        <v>33</v>
      </c>
      <c r="I68" s="94" t="s">
        <v>7</v>
      </c>
      <c r="J68" s="62"/>
      <c r="K68" s="62">
        <v>0</v>
      </c>
    </row>
    <row r="69" spans="1:11" s="31" customFormat="1" ht="34.15" customHeight="1" x14ac:dyDescent="0.3">
      <c r="A69" s="8"/>
      <c r="B69" s="32" t="s">
        <v>181</v>
      </c>
      <c r="C69" s="90" t="s">
        <v>7</v>
      </c>
      <c r="D69" s="90" t="s">
        <v>70</v>
      </c>
      <c r="E69" s="90" t="s">
        <v>4</v>
      </c>
      <c r="F69" s="97" t="s">
        <v>290</v>
      </c>
      <c r="G69" s="94" t="s">
        <v>182</v>
      </c>
      <c r="H69" s="94" t="s">
        <v>33</v>
      </c>
      <c r="I69" s="94" t="s">
        <v>7</v>
      </c>
      <c r="J69" s="62">
        <v>196</v>
      </c>
      <c r="K69" s="62">
        <v>196</v>
      </c>
    </row>
    <row r="70" spans="1:11" s="31" customFormat="1" ht="34.15" customHeight="1" x14ac:dyDescent="0.3">
      <c r="A70" s="8"/>
      <c r="B70" s="32" t="s">
        <v>192</v>
      </c>
      <c r="C70" s="90" t="s">
        <v>7</v>
      </c>
      <c r="D70" s="90" t="s">
        <v>70</v>
      </c>
      <c r="E70" s="90" t="s">
        <v>4</v>
      </c>
      <c r="F70" s="97" t="s">
        <v>290</v>
      </c>
      <c r="G70" s="94" t="s">
        <v>191</v>
      </c>
      <c r="H70" s="94" t="s">
        <v>33</v>
      </c>
      <c r="I70" s="94" t="s">
        <v>7</v>
      </c>
      <c r="J70" s="62">
        <v>150</v>
      </c>
      <c r="K70" s="62">
        <v>150</v>
      </c>
    </row>
    <row r="71" spans="1:11" s="7" customFormat="1" ht="35.450000000000003" customHeight="1" x14ac:dyDescent="0.3">
      <c r="A71" s="5"/>
      <c r="B71" s="1" t="s">
        <v>402</v>
      </c>
      <c r="C71" s="203" t="s">
        <v>7</v>
      </c>
      <c r="D71" s="203">
        <v>2</v>
      </c>
      <c r="E71" s="203" t="s">
        <v>4</v>
      </c>
      <c r="F71" s="199">
        <v>78120</v>
      </c>
      <c r="G71" s="269"/>
      <c r="H71" s="270"/>
      <c r="I71" s="271"/>
      <c r="J71" s="6">
        <f>SUM(J72:J74)</f>
        <v>900886.10000000009</v>
      </c>
      <c r="K71" s="6">
        <f>SUM(K72:K74)</f>
        <v>484827</v>
      </c>
    </row>
    <row r="72" spans="1:11" s="31" customFormat="1" ht="31.5" x14ac:dyDescent="0.3">
      <c r="A72" s="8"/>
      <c r="B72" s="32" t="s">
        <v>211</v>
      </c>
      <c r="C72" s="90" t="s">
        <v>7</v>
      </c>
      <c r="D72" s="90">
        <v>2</v>
      </c>
      <c r="E72" s="90" t="s">
        <v>4</v>
      </c>
      <c r="F72" s="90">
        <v>78120</v>
      </c>
      <c r="G72" s="91" t="s">
        <v>184</v>
      </c>
      <c r="H72" s="91" t="s">
        <v>33</v>
      </c>
      <c r="I72" s="91" t="s">
        <v>7</v>
      </c>
      <c r="J72" s="62">
        <v>592857.80000000005</v>
      </c>
      <c r="K72" s="62">
        <v>338732.2</v>
      </c>
    </row>
    <row r="73" spans="1:11" s="31" customFormat="1" ht="18" customHeight="1" x14ac:dyDescent="0.3">
      <c r="A73" s="8"/>
      <c r="B73" s="32" t="s">
        <v>181</v>
      </c>
      <c r="C73" s="90" t="s">
        <v>7</v>
      </c>
      <c r="D73" s="90">
        <v>2</v>
      </c>
      <c r="E73" s="90" t="s">
        <v>4</v>
      </c>
      <c r="F73" s="90">
        <v>78120</v>
      </c>
      <c r="G73" s="94" t="s">
        <v>182</v>
      </c>
      <c r="H73" s="94" t="s">
        <v>33</v>
      </c>
      <c r="I73" s="94" t="s">
        <v>7</v>
      </c>
      <c r="J73" s="62">
        <v>37770.300000000003</v>
      </c>
      <c r="K73" s="62">
        <v>2631.2</v>
      </c>
    </row>
    <row r="74" spans="1:11" s="31" customFormat="1" ht="31.5" x14ac:dyDescent="0.3">
      <c r="A74" s="8"/>
      <c r="B74" s="32" t="s">
        <v>401</v>
      </c>
      <c r="C74" s="90" t="s">
        <v>7</v>
      </c>
      <c r="D74" s="90">
        <v>2</v>
      </c>
      <c r="E74" s="90" t="s">
        <v>4</v>
      </c>
      <c r="F74" s="90">
        <v>78120</v>
      </c>
      <c r="G74" s="95" t="s">
        <v>191</v>
      </c>
      <c r="H74" s="95" t="s">
        <v>33</v>
      </c>
      <c r="I74" s="95" t="s">
        <v>7</v>
      </c>
      <c r="J74" s="62">
        <v>270258</v>
      </c>
      <c r="K74" s="62">
        <v>143463.6</v>
      </c>
    </row>
    <row r="75" spans="1:11" s="7" customFormat="1" ht="31.5" x14ac:dyDescent="0.3">
      <c r="A75" s="5"/>
      <c r="B75" s="1" t="s">
        <v>277</v>
      </c>
      <c r="C75" s="203" t="s">
        <v>7</v>
      </c>
      <c r="D75" s="203">
        <v>2</v>
      </c>
      <c r="E75" s="203" t="s">
        <v>4</v>
      </c>
      <c r="F75" s="199" t="s">
        <v>232</v>
      </c>
      <c r="G75" s="184"/>
      <c r="H75" s="185"/>
      <c r="I75" s="186"/>
      <c r="J75" s="6">
        <f>SUM(J76:J79)</f>
        <v>17196</v>
      </c>
      <c r="K75" s="6">
        <f t="shared" ref="K75" si="20">SUM(K76:K79)</f>
        <v>8311.1</v>
      </c>
    </row>
    <row r="76" spans="1:11" s="31" customFormat="1" x14ac:dyDescent="0.3">
      <c r="A76" s="8"/>
      <c r="B76" s="32" t="s">
        <v>254</v>
      </c>
      <c r="C76" s="90" t="s">
        <v>7</v>
      </c>
      <c r="D76" s="90">
        <v>2</v>
      </c>
      <c r="E76" s="90" t="s">
        <v>4</v>
      </c>
      <c r="F76" s="90" t="s">
        <v>232</v>
      </c>
      <c r="G76" s="91" t="s">
        <v>182</v>
      </c>
      <c r="H76" s="91" t="s">
        <v>33</v>
      </c>
      <c r="I76" s="91" t="s">
        <v>7</v>
      </c>
      <c r="J76" s="62">
        <v>4305</v>
      </c>
      <c r="K76" s="62">
        <v>2551.6</v>
      </c>
    </row>
    <row r="77" spans="1:11" s="31" customFormat="1" x14ac:dyDescent="0.3">
      <c r="A77" s="8"/>
      <c r="B77" s="32" t="s">
        <v>255</v>
      </c>
      <c r="C77" s="90" t="s">
        <v>7</v>
      </c>
      <c r="D77" s="90">
        <v>2</v>
      </c>
      <c r="E77" s="90" t="s">
        <v>4</v>
      </c>
      <c r="F77" s="90" t="s">
        <v>232</v>
      </c>
      <c r="G77" s="94" t="s">
        <v>182</v>
      </c>
      <c r="H77" s="94" t="s">
        <v>33</v>
      </c>
      <c r="I77" s="94" t="s">
        <v>7</v>
      </c>
      <c r="J77" s="62">
        <v>5982</v>
      </c>
      <c r="K77" s="62">
        <v>2529.1</v>
      </c>
    </row>
    <row r="78" spans="1:11" s="31" customFormat="1" ht="31.5" x14ac:dyDescent="0.3">
      <c r="A78" s="8"/>
      <c r="B78" s="32" t="s">
        <v>256</v>
      </c>
      <c r="C78" s="90" t="s">
        <v>7</v>
      </c>
      <c r="D78" s="90">
        <v>2</v>
      </c>
      <c r="E78" s="90" t="s">
        <v>4</v>
      </c>
      <c r="F78" s="90" t="s">
        <v>232</v>
      </c>
      <c r="G78" s="94" t="s">
        <v>191</v>
      </c>
      <c r="H78" s="94" t="s">
        <v>33</v>
      </c>
      <c r="I78" s="94" t="s">
        <v>7</v>
      </c>
      <c r="J78" s="62">
        <v>2845</v>
      </c>
      <c r="K78" s="62">
        <v>1615.2</v>
      </c>
    </row>
    <row r="79" spans="1:11" s="31" customFormat="1" ht="33" customHeight="1" x14ac:dyDescent="0.3">
      <c r="A79" s="8"/>
      <c r="B79" s="32" t="s">
        <v>257</v>
      </c>
      <c r="C79" s="90" t="s">
        <v>7</v>
      </c>
      <c r="D79" s="90">
        <v>2</v>
      </c>
      <c r="E79" s="90" t="s">
        <v>4</v>
      </c>
      <c r="F79" s="90" t="s">
        <v>232</v>
      </c>
      <c r="G79" s="95" t="s">
        <v>191</v>
      </c>
      <c r="H79" s="95" t="s">
        <v>33</v>
      </c>
      <c r="I79" s="95" t="s">
        <v>7</v>
      </c>
      <c r="J79" s="62">
        <v>4064</v>
      </c>
      <c r="K79" s="62">
        <v>1615.2</v>
      </c>
    </row>
    <row r="80" spans="1:11" s="31" customFormat="1" ht="35.450000000000003" customHeight="1" x14ac:dyDescent="0.3">
      <c r="A80" s="8"/>
      <c r="B80" s="1" t="s">
        <v>526</v>
      </c>
      <c r="C80" s="203" t="s">
        <v>7</v>
      </c>
      <c r="D80" s="203">
        <v>2</v>
      </c>
      <c r="E80" s="203" t="s">
        <v>4</v>
      </c>
      <c r="F80" s="203" t="s">
        <v>630</v>
      </c>
      <c r="G80" s="196"/>
      <c r="H80" s="197"/>
      <c r="I80" s="198"/>
      <c r="J80" s="6">
        <f>SUM(J81:J83)</f>
        <v>0</v>
      </c>
      <c r="K80" s="6">
        <f t="shared" ref="K80" si="21">SUM(K81:K83)</f>
        <v>0</v>
      </c>
    </row>
    <row r="81" spans="1:11" s="31" customFormat="1" ht="21" customHeight="1" x14ac:dyDescent="0.3">
      <c r="A81" s="8"/>
      <c r="B81" s="32" t="s">
        <v>527</v>
      </c>
      <c r="C81" s="90" t="s">
        <v>7</v>
      </c>
      <c r="D81" s="90">
        <v>2</v>
      </c>
      <c r="E81" s="90" t="s">
        <v>4</v>
      </c>
      <c r="F81" s="90" t="s">
        <v>630</v>
      </c>
      <c r="G81" s="214" t="s">
        <v>182</v>
      </c>
      <c r="H81" s="94" t="s">
        <v>33</v>
      </c>
      <c r="I81" s="216" t="s">
        <v>7</v>
      </c>
      <c r="J81" s="62">
        <v>0</v>
      </c>
      <c r="K81" s="62"/>
    </row>
    <row r="82" spans="1:11" s="31" customFormat="1" ht="21" customHeight="1" x14ac:dyDescent="0.3">
      <c r="A82" s="8"/>
      <c r="B82" s="32" t="s">
        <v>254</v>
      </c>
      <c r="C82" s="90" t="s">
        <v>7</v>
      </c>
      <c r="D82" s="90">
        <v>2</v>
      </c>
      <c r="E82" s="90" t="s">
        <v>4</v>
      </c>
      <c r="F82" s="90" t="s">
        <v>630</v>
      </c>
      <c r="G82" s="214" t="s">
        <v>182</v>
      </c>
      <c r="H82" s="94" t="s">
        <v>33</v>
      </c>
      <c r="I82" s="216" t="s">
        <v>7</v>
      </c>
      <c r="J82" s="62">
        <v>0</v>
      </c>
      <c r="K82" s="62"/>
    </row>
    <row r="83" spans="1:11" s="31" customFormat="1" ht="21" customHeight="1" x14ac:dyDescent="0.3">
      <c r="A83" s="8"/>
      <c r="B83" s="32" t="s">
        <v>255</v>
      </c>
      <c r="C83" s="90" t="s">
        <v>7</v>
      </c>
      <c r="D83" s="90">
        <v>2</v>
      </c>
      <c r="E83" s="90" t="s">
        <v>4</v>
      </c>
      <c r="F83" s="90" t="s">
        <v>539</v>
      </c>
      <c r="G83" s="214" t="s">
        <v>182</v>
      </c>
      <c r="H83" s="94" t="s">
        <v>33</v>
      </c>
      <c r="I83" s="216" t="s">
        <v>7</v>
      </c>
      <c r="J83" s="62">
        <v>0</v>
      </c>
      <c r="K83" s="62"/>
    </row>
    <row r="84" spans="1:11" s="31" customFormat="1" ht="37.15" customHeight="1" x14ac:dyDescent="0.3">
      <c r="A84" s="8"/>
      <c r="B84" s="1" t="s">
        <v>628</v>
      </c>
      <c r="C84" s="255" t="s">
        <v>7</v>
      </c>
      <c r="D84" s="255">
        <v>2</v>
      </c>
      <c r="E84" s="255" t="s">
        <v>4</v>
      </c>
      <c r="F84" s="256" t="s">
        <v>632</v>
      </c>
      <c r="G84" s="249"/>
      <c r="H84" s="250"/>
      <c r="I84" s="251"/>
      <c r="J84" s="6">
        <f>+J85+J86+J87+J88</f>
        <v>21393.3</v>
      </c>
      <c r="K84" s="6">
        <f t="shared" ref="K84" si="22">+K85+K86+K87+K88</f>
        <v>0</v>
      </c>
    </row>
    <row r="85" spans="1:11" s="31" customFormat="1" ht="21" customHeight="1" x14ac:dyDescent="0.3">
      <c r="A85" s="8"/>
      <c r="B85" s="32" t="s">
        <v>254</v>
      </c>
      <c r="C85" s="257" t="s">
        <v>7</v>
      </c>
      <c r="D85" s="257">
        <v>2</v>
      </c>
      <c r="E85" s="257" t="s">
        <v>4</v>
      </c>
      <c r="F85" s="258" t="s">
        <v>632</v>
      </c>
      <c r="G85" s="94" t="s">
        <v>182</v>
      </c>
      <c r="H85" s="94" t="s">
        <v>33</v>
      </c>
      <c r="I85" s="94" t="s">
        <v>7</v>
      </c>
      <c r="J85" s="62">
        <v>15617.6</v>
      </c>
      <c r="K85" s="62">
        <v>0</v>
      </c>
    </row>
    <row r="86" spans="1:11" s="31" customFormat="1" ht="21" customHeight="1" x14ac:dyDescent="0.3">
      <c r="A86" s="8"/>
      <c r="B86" s="32" t="s">
        <v>631</v>
      </c>
      <c r="C86" s="257" t="s">
        <v>7</v>
      </c>
      <c r="D86" s="257">
        <v>2</v>
      </c>
      <c r="E86" s="257" t="s">
        <v>4</v>
      </c>
      <c r="F86" s="258" t="s">
        <v>632</v>
      </c>
      <c r="G86" s="94" t="s">
        <v>182</v>
      </c>
      <c r="H86" s="94" t="s">
        <v>33</v>
      </c>
      <c r="I86" s="94" t="s">
        <v>7</v>
      </c>
      <c r="J86" s="62">
        <v>2351.1</v>
      </c>
      <c r="K86" s="62">
        <v>0</v>
      </c>
    </row>
    <row r="87" spans="1:11" s="31" customFormat="1" ht="39" customHeight="1" x14ac:dyDescent="0.3">
      <c r="A87" s="8"/>
      <c r="B87" s="32" t="s">
        <v>256</v>
      </c>
      <c r="C87" s="257" t="s">
        <v>7</v>
      </c>
      <c r="D87" s="257">
        <v>2</v>
      </c>
      <c r="E87" s="257" t="s">
        <v>4</v>
      </c>
      <c r="F87" s="258" t="s">
        <v>632</v>
      </c>
      <c r="G87" s="94" t="s">
        <v>191</v>
      </c>
      <c r="H87" s="94" t="s">
        <v>33</v>
      </c>
      <c r="I87" s="94" t="s">
        <v>7</v>
      </c>
      <c r="J87" s="62">
        <v>3000</v>
      </c>
      <c r="K87" s="62">
        <v>0</v>
      </c>
    </row>
    <row r="88" spans="1:11" s="31" customFormat="1" ht="36.6" customHeight="1" x14ac:dyDescent="0.3">
      <c r="A88" s="8"/>
      <c r="B88" s="32" t="s">
        <v>257</v>
      </c>
      <c r="C88" s="257" t="s">
        <v>7</v>
      </c>
      <c r="D88" s="257">
        <v>2</v>
      </c>
      <c r="E88" s="257" t="s">
        <v>4</v>
      </c>
      <c r="F88" s="258" t="s">
        <v>632</v>
      </c>
      <c r="G88" s="95" t="s">
        <v>191</v>
      </c>
      <c r="H88" s="95" t="s">
        <v>33</v>
      </c>
      <c r="I88" s="95" t="s">
        <v>7</v>
      </c>
      <c r="J88" s="62">
        <v>424.6</v>
      </c>
      <c r="K88" s="62">
        <v>0</v>
      </c>
    </row>
    <row r="89" spans="1:11" s="7" customFormat="1" ht="30.75" customHeight="1" x14ac:dyDescent="0.3">
      <c r="A89" s="5"/>
      <c r="B89" s="98" t="s">
        <v>285</v>
      </c>
      <c r="C89" s="203" t="s">
        <v>7</v>
      </c>
      <c r="D89" s="203" t="s">
        <v>70</v>
      </c>
      <c r="E89" s="203" t="s">
        <v>4</v>
      </c>
      <c r="F89" s="203" t="s">
        <v>286</v>
      </c>
      <c r="G89" s="269"/>
      <c r="H89" s="270"/>
      <c r="I89" s="271"/>
      <c r="J89" s="6">
        <f>+J90+J91+J92+J93</f>
        <v>28920</v>
      </c>
      <c r="K89" s="6">
        <f t="shared" ref="K89" si="23">+K90+K91+K92+K93</f>
        <v>0</v>
      </c>
    </row>
    <row r="90" spans="1:11" s="31" customFormat="1" x14ac:dyDescent="0.3">
      <c r="A90" s="8"/>
      <c r="B90" s="32" t="s">
        <v>515</v>
      </c>
      <c r="C90" s="90" t="s">
        <v>7</v>
      </c>
      <c r="D90" s="90" t="s">
        <v>70</v>
      </c>
      <c r="E90" s="90" t="s">
        <v>4</v>
      </c>
      <c r="F90" s="90" t="s">
        <v>286</v>
      </c>
      <c r="G90" s="214" t="s">
        <v>182</v>
      </c>
      <c r="H90" s="95" t="s">
        <v>33</v>
      </c>
      <c r="I90" s="95" t="s">
        <v>7</v>
      </c>
      <c r="J90" s="62">
        <v>13250</v>
      </c>
      <c r="K90" s="62"/>
    </row>
    <row r="91" spans="1:11" s="31" customFormat="1" ht="23.45" customHeight="1" x14ac:dyDescent="0.3">
      <c r="A91" s="8"/>
      <c r="B91" s="32" t="s">
        <v>487</v>
      </c>
      <c r="C91" s="90" t="s">
        <v>7</v>
      </c>
      <c r="D91" s="90" t="s">
        <v>70</v>
      </c>
      <c r="E91" s="90" t="s">
        <v>4</v>
      </c>
      <c r="F91" s="90" t="s">
        <v>286</v>
      </c>
      <c r="G91" s="214" t="s">
        <v>182</v>
      </c>
      <c r="H91" s="95" t="s">
        <v>33</v>
      </c>
      <c r="I91" s="95" t="s">
        <v>7</v>
      </c>
      <c r="J91" s="62">
        <v>15170</v>
      </c>
      <c r="K91" s="62"/>
    </row>
    <row r="92" spans="1:11" s="31" customFormat="1" ht="31.9" customHeight="1" x14ac:dyDescent="0.3">
      <c r="A92" s="8"/>
      <c r="B92" s="32" t="s">
        <v>256</v>
      </c>
      <c r="C92" s="90" t="s">
        <v>7</v>
      </c>
      <c r="D92" s="90" t="s">
        <v>70</v>
      </c>
      <c r="E92" s="90" t="s">
        <v>4</v>
      </c>
      <c r="F92" s="90" t="s">
        <v>286</v>
      </c>
      <c r="G92" s="214" t="s">
        <v>191</v>
      </c>
      <c r="H92" s="95" t="s">
        <v>33</v>
      </c>
      <c r="I92" s="95" t="s">
        <v>7</v>
      </c>
      <c r="J92" s="62">
        <v>250</v>
      </c>
      <c r="K92" s="62">
        <v>0</v>
      </c>
    </row>
    <row r="93" spans="1:11" s="31" customFormat="1" ht="35.450000000000003" customHeight="1" x14ac:dyDescent="0.3">
      <c r="A93" s="8"/>
      <c r="B93" s="32" t="s">
        <v>257</v>
      </c>
      <c r="C93" s="90" t="s">
        <v>7</v>
      </c>
      <c r="D93" s="90" t="s">
        <v>70</v>
      </c>
      <c r="E93" s="90" t="s">
        <v>4</v>
      </c>
      <c r="F93" s="90" t="s">
        <v>286</v>
      </c>
      <c r="G93" s="94" t="s">
        <v>191</v>
      </c>
      <c r="H93" s="94" t="s">
        <v>33</v>
      </c>
      <c r="I93" s="94" t="s">
        <v>7</v>
      </c>
      <c r="J93" s="62">
        <v>250</v>
      </c>
      <c r="K93" s="62">
        <v>0</v>
      </c>
    </row>
    <row r="94" spans="1:11" s="31" customFormat="1" ht="47.25" customHeight="1" x14ac:dyDescent="0.3">
      <c r="A94" s="8"/>
      <c r="B94" s="98" t="s">
        <v>291</v>
      </c>
      <c r="C94" s="203" t="s">
        <v>7</v>
      </c>
      <c r="D94" s="203" t="s">
        <v>70</v>
      </c>
      <c r="E94" s="203" t="s">
        <v>4</v>
      </c>
      <c r="F94" s="203" t="s">
        <v>516</v>
      </c>
      <c r="G94" s="269"/>
      <c r="H94" s="270"/>
      <c r="I94" s="271"/>
      <c r="J94" s="6">
        <f>+J95+J96+J97+J98</f>
        <v>10510</v>
      </c>
      <c r="K94" s="6">
        <f t="shared" ref="K94" si="24">+K95+K96+K97+K98</f>
        <v>958.90000000000009</v>
      </c>
    </row>
    <row r="95" spans="1:11" s="31" customFormat="1" ht="19.149999999999999" customHeight="1" x14ac:dyDescent="0.3">
      <c r="A95" s="8"/>
      <c r="B95" s="32" t="s">
        <v>254</v>
      </c>
      <c r="C95" s="90" t="s">
        <v>7</v>
      </c>
      <c r="D95" s="90" t="s">
        <v>70</v>
      </c>
      <c r="E95" s="90" t="s">
        <v>4</v>
      </c>
      <c r="F95" s="90" t="s">
        <v>516</v>
      </c>
      <c r="G95" s="94" t="s">
        <v>182</v>
      </c>
      <c r="H95" s="94" t="s">
        <v>33</v>
      </c>
      <c r="I95" s="94" t="s">
        <v>7</v>
      </c>
      <c r="J95" s="62">
        <v>5506.2</v>
      </c>
      <c r="K95" s="62">
        <v>305.5</v>
      </c>
    </row>
    <row r="96" spans="1:11" s="31" customFormat="1" ht="19.149999999999999" customHeight="1" x14ac:dyDescent="0.3">
      <c r="A96" s="8"/>
      <c r="B96" s="32" t="s">
        <v>255</v>
      </c>
      <c r="C96" s="90" t="s">
        <v>7</v>
      </c>
      <c r="D96" s="90" t="s">
        <v>70</v>
      </c>
      <c r="E96" s="90" t="s">
        <v>4</v>
      </c>
      <c r="F96" s="90" t="s">
        <v>516</v>
      </c>
      <c r="G96" s="94" t="s">
        <v>182</v>
      </c>
      <c r="H96" s="94" t="s">
        <v>33</v>
      </c>
      <c r="I96" s="94" t="s">
        <v>7</v>
      </c>
      <c r="J96" s="62">
        <v>787.1</v>
      </c>
      <c r="K96" s="62">
        <v>43.3</v>
      </c>
    </row>
    <row r="97" spans="1:15" s="31" customFormat="1" ht="32.450000000000003" customHeight="1" x14ac:dyDescent="0.3">
      <c r="A97" s="8"/>
      <c r="B97" s="32" t="s">
        <v>256</v>
      </c>
      <c r="C97" s="90" t="s">
        <v>7</v>
      </c>
      <c r="D97" s="90" t="s">
        <v>70</v>
      </c>
      <c r="E97" s="90" t="s">
        <v>4</v>
      </c>
      <c r="F97" s="90" t="s">
        <v>516</v>
      </c>
      <c r="G97" s="214" t="s">
        <v>191</v>
      </c>
      <c r="H97" s="95" t="s">
        <v>33</v>
      </c>
      <c r="I97" s="95" t="s">
        <v>7</v>
      </c>
      <c r="J97" s="62">
        <v>3693.8</v>
      </c>
      <c r="K97" s="62">
        <v>610.1</v>
      </c>
    </row>
    <row r="98" spans="1:15" s="31" customFormat="1" ht="31.9" customHeight="1" x14ac:dyDescent="0.3">
      <c r="A98" s="8"/>
      <c r="B98" s="32" t="s">
        <v>257</v>
      </c>
      <c r="C98" s="90" t="s">
        <v>7</v>
      </c>
      <c r="D98" s="90" t="s">
        <v>70</v>
      </c>
      <c r="E98" s="90" t="s">
        <v>4</v>
      </c>
      <c r="F98" s="90" t="s">
        <v>516</v>
      </c>
      <c r="G98" s="94" t="s">
        <v>191</v>
      </c>
      <c r="H98" s="94" t="s">
        <v>33</v>
      </c>
      <c r="I98" s="94" t="s">
        <v>7</v>
      </c>
      <c r="J98" s="62">
        <v>522.9</v>
      </c>
      <c r="K98" s="62">
        <v>0</v>
      </c>
    </row>
    <row r="99" spans="1:15" s="31" customFormat="1" ht="52.9" customHeight="1" x14ac:dyDescent="0.3">
      <c r="A99" s="8"/>
      <c r="B99" s="32" t="s">
        <v>327</v>
      </c>
      <c r="C99" s="203" t="s">
        <v>7</v>
      </c>
      <c r="D99" s="203" t="s">
        <v>70</v>
      </c>
      <c r="E99" s="203" t="s">
        <v>4</v>
      </c>
      <c r="F99" s="203" t="s">
        <v>328</v>
      </c>
      <c r="G99" s="269"/>
      <c r="H99" s="270"/>
      <c r="I99" s="271"/>
      <c r="J99" s="6">
        <f>+J100+J101</f>
        <v>48903.199999999997</v>
      </c>
      <c r="K99" s="6">
        <f t="shared" ref="K99" si="25">+K100+K101</f>
        <v>40389.599999999999</v>
      </c>
    </row>
    <row r="100" spans="1:15" s="31" customFormat="1" ht="35.450000000000003" customHeight="1" x14ac:dyDescent="0.3">
      <c r="A100" s="8"/>
      <c r="B100" s="32" t="s">
        <v>488</v>
      </c>
      <c r="C100" s="90" t="s">
        <v>7</v>
      </c>
      <c r="D100" s="90" t="s">
        <v>70</v>
      </c>
      <c r="E100" s="90" t="s">
        <v>4</v>
      </c>
      <c r="F100" s="90" t="s">
        <v>328</v>
      </c>
      <c r="G100" s="94" t="s">
        <v>184</v>
      </c>
      <c r="H100" s="94" t="s">
        <v>33</v>
      </c>
      <c r="I100" s="94" t="s">
        <v>7</v>
      </c>
      <c r="J100" s="62">
        <v>34216.6</v>
      </c>
      <c r="K100" s="62">
        <v>29506.5</v>
      </c>
    </row>
    <row r="101" spans="1:15" s="31" customFormat="1" ht="31.9" customHeight="1" x14ac:dyDescent="0.3">
      <c r="A101" s="8"/>
      <c r="B101" s="32" t="s">
        <v>192</v>
      </c>
      <c r="C101" s="90" t="s">
        <v>7</v>
      </c>
      <c r="D101" s="90" t="s">
        <v>70</v>
      </c>
      <c r="E101" s="90" t="s">
        <v>4</v>
      </c>
      <c r="F101" s="90" t="s">
        <v>328</v>
      </c>
      <c r="G101" s="94" t="s">
        <v>191</v>
      </c>
      <c r="H101" s="94" t="s">
        <v>33</v>
      </c>
      <c r="I101" s="94" t="s">
        <v>7</v>
      </c>
      <c r="J101" s="62">
        <v>14686.6</v>
      </c>
      <c r="K101" s="62">
        <v>10883.1</v>
      </c>
    </row>
    <row r="102" spans="1:15" s="31" customFormat="1" ht="55.15" customHeight="1" x14ac:dyDescent="0.3">
      <c r="A102" s="8"/>
      <c r="B102" s="1" t="s">
        <v>349</v>
      </c>
      <c r="C102" s="203" t="s">
        <v>7</v>
      </c>
      <c r="D102" s="203" t="s">
        <v>70</v>
      </c>
      <c r="E102" s="203" t="s">
        <v>4</v>
      </c>
      <c r="F102" s="100" t="s">
        <v>348</v>
      </c>
      <c r="G102" s="269"/>
      <c r="H102" s="270"/>
      <c r="I102" s="271"/>
      <c r="J102" s="6">
        <f>+J103+J104+J105+J106+J107+J108</f>
        <v>55691.199999999997</v>
      </c>
      <c r="K102" s="6">
        <f t="shared" ref="K102" si="26">+K103+K104+K105+K106+K107+K108</f>
        <v>28212.300000000003</v>
      </c>
      <c r="L102" s="10">
        <f t="shared" ref="L102:O102" si="27">+L107+L108</f>
        <v>0</v>
      </c>
      <c r="M102" s="10">
        <f t="shared" si="27"/>
        <v>0</v>
      </c>
      <c r="N102" s="10">
        <f t="shared" si="27"/>
        <v>0</v>
      </c>
      <c r="O102" s="10">
        <f t="shared" si="27"/>
        <v>0</v>
      </c>
    </row>
    <row r="103" spans="1:15" s="31" customFormat="1" ht="18" customHeight="1" x14ac:dyDescent="0.3">
      <c r="A103" s="8"/>
      <c r="B103" s="32" t="s">
        <v>388</v>
      </c>
      <c r="C103" s="90" t="s">
        <v>7</v>
      </c>
      <c r="D103" s="90" t="s">
        <v>70</v>
      </c>
      <c r="E103" s="90" t="s">
        <v>4</v>
      </c>
      <c r="F103" s="101" t="s">
        <v>348</v>
      </c>
      <c r="G103" s="94" t="s">
        <v>182</v>
      </c>
      <c r="H103" s="94" t="s">
        <v>33</v>
      </c>
      <c r="I103" s="94" t="s">
        <v>7</v>
      </c>
      <c r="J103" s="62">
        <v>27917.1</v>
      </c>
      <c r="K103" s="62">
        <v>14212.5</v>
      </c>
    </row>
    <row r="104" spans="1:15" s="31" customFormat="1" ht="18" customHeight="1" x14ac:dyDescent="0.3">
      <c r="A104" s="8"/>
      <c r="B104" s="1" t="s">
        <v>394</v>
      </c>
      <c r="C104" s="90" t="s">
        <v>7</v>
      </c>
      <c r="D104" s="90" t="s">
        <v>70</v>
      </c>
      <c r="E104" s="90" t="s">
        <v>4</v>
      </c>
      <c r="F104" s="101" t="s">
        <v>348</v>
      </c>
      <c r="G104" s="94" t="s">
        <v>182</v>
      </c>
      <c r="H104" s="94" t="s">
        <v>33</v>
      </c>
      <c r="I104" s="94" t="s">
        <v>7</v>
      </c>
      <c r="J104" s="62">
        <v>4544.7</v>
      </c>
      <c r="K104" s="62">
        <v>2313.6999999999998</v>
      </c>
    </row>
    <row r="105" spans="1:15" s="31" customFormat="1" ht="18" customHeight="1" x14ac:dyDescent="0.3">
      <c r="A105" s="8"/>
      <c r="B105" s="1" t="s">
        <v>395</v>
      </c>
      <c r="C105" s="90" t="s">
        <v>7</v>
      </c>
      <c r="D105" s="90" t="s">
        <v>70</v>
      </c>
      <c r="E105" s="90" t="s">
        <v>4</v>
      </c>
      <c r="F105" s="101" t="s">
        <v>348</v>
      </c>
      <c r="G105" s="94" t="s">
        <v>182</v>
      </c>
      <c r="H105" s="94" t="s">
        <v>33</v>
      </c>
      <c r="I105" s="94" t="s">
        <v>7</v>
      </c>
      <c r="J105" s="62">
        <v>50</v>
      </c>
      <c r="K105" s="62">
        <v>23.4</v>
      </c>
    </row>
    <row r="106" spans="1:15" s="31" customFormat="1" ht="33.6" customHeight="1" x14ac:dyDescent="0.3">
      <c r="A106" s="8"/>
      <c r="B106" s="32" t="s">
        <v>489</v>
      </c>
      <c r="C106" s="90" t="s">
        <v>7</v>
      </c>
      <c r="D106" s="90" t="s">
        <v>70</v>
      </c>
      <c r="E106" s="90" t="s">
        <v>4</v>
      </c>
      <c r="F106" s="101" t="s">
        <v>348</v>
      </c>
      <c r="G106" s="94" t="s">
        <v>191</v>
      </c>
      <c r="H106" s="94" t="s">
        <v>33</v>
      </c>
      <c r="I106" s="94" t="s">
        <v>7</v>
      </c>
      <c r="J106" s="62">
        <v>19904.2</v>
      </c>
      <c r="K106" s="62">
        <v>10015.700000000001</v>
      </c>
    </row>
    <row r="107" spans="1:15" s="31" customFormat="1" ht="33.6" customHeight="1" x14ac:dyDescent="0.3">
      <c r="A107" s="8"/>
      <c r="B107" s="1" t="s">
        <v>490</v>
      </c>
      <c r="C107" s="90" t="s">
        <v>7</v>
      </c>
      <c r="D107" s="90" t="s">
        <v>70</v>
      </c>
      <c r="E107" s="90" t="s">
        <v>4</v>
      </c>
      <c r="F107" s="101" t="s">
        <v>348</v>
      </c>
      <c r="G107" s="94" t="s">
        <v>191</v>
      </c>
      <c r="H107" s="94" t="s">
        <v>33</v>
      </c>
      <c r="I107" s="94" t="s">
        <v>7</v>
      </c>
      <c r="J107" s="62">
        <v>3240.2</v>
      </c>
      <c r="K107" s="62">
        <v>1630.5</v>
      </c>
    </row>
    <row r="108" spans="1:15" s="31" customFormat="1" ht="33.6" customHeight="1" x14ac:dyDescent="0.3">
      <c r="A108" s="8"/>
      <c r="B108" s="1" t="s">
        <v>491</v>
      </c>
      <c r="C108" s="90" t="s">
        <v>7</v>
      </c>
      <c r="D108" s="90" t="s">
        <v>70</v>
      </c>
      <c r="E108" s="90" t="s">
        <v>4</v>
      </c>
      <c r="F108" s="101" t="s">
        <v>348</v>
      </c>
      <c r="G108" s="94" t="s">
        <v>191</v>
      </c>
      <c r="H108" s="94" t="s">
        <v>33</v>
      </c>
      <c r="I108" s="94" t="s">
        <v>7</v>
      </c>
      <c r="J108" s="62">
        <v>35</v>
      </c>
      <c r="K108" s="62">
        <v>16.5</v>
      </c>
    </row>
    <row r="109" spans="1:15" s="31" customFormat="1" ht="34.5" customHeight="1" x14ac:dyDescent="0.3">
      <c r="A109" s="11"/>
      <c r="B109" s="1" t="s">
        <v>613</v>
      </c>
      <c r="C109" s="85" t="s">
        <v>7</v>
      </c>
      <c r="D109" s="85">
        <v>2</v>
      </c>
      <c r="E109" s="85" t="s">
        <v>4</v>
      </c>
      <c r="F109" s="86" t="s">
        <v>265</v>
      </c>
      <c r="G109" s="285"/>
      <c r="H109" s="286"/>
      <c r="I109" s="287"/>
      <c r="J109" s="61">
        <f>SUM(J110)</f>
        <v>800</v>
      </c>
      <c r="K109" s="61">
        <f t="shared" ref="K109" si="28">SUM(K110)</f>
        <v>0</v>
      </c>
    </row>
    <row r="110" spans="1:15" s="31" customFormat="1" x14ac:dyDescent="0.3">
      <c r="A110" s="8"/>
      <c r="B110" s="32" t="s">
        <v>181</v>
      </c>
      <c r="C110" s="90" t="s">
        <v>7</v>
      </c>
      <c r="D110" s="90">
        <v>2</v>
      </c>
      <c r="E110" s="90" t="s">
        <v>4</v>
      </c>
      <c r="F110" s="90" t="s">
        <v>265</v>
      </c>
      <c r="G110" s="96" t="s">
        <v>182</v>
      </c>
      <c r="H110" s="96" t="s">
        <v>33</v>
      </c>
      <c r="I110" s="96" t="s">
        <v>7</v>
      </c>
      <c r="J110" s="62">
        <v>800</v>
      </c>
      <c r="K110" s="62">
        <v>0</v>
      </c>
    </row>
    <row r="111" spans="1:15" s="31" customFormat="1" ht="25.9" customHeight="1" x14ac:dyDescent="0.3">
      <c r="A111" s="11" t="s">
        <v>297</v>
      </c>
      <c r="B111" s="102" t="s">
        <v>316</v>
      </c>
      <c r="C111" s="85" t="s">
        <v>7</v>
      </c>
      <c r="D111" s="85" t="s">
        <v>70</v>
      </c>
      <c r="E111" s="85" t="s">
        <v>317</v>
      </c>
      <c r="F111" s="86" t="s">
        <v>460</v>
      </c>
      <c r="G111" s="214"/>
      <c r="H111" s="215"/>
      <c r="I111" s="216"/>
      <c r="J111" s="61">
        <f>+J112</f>
        <v>1808.8</v>
      </c>
      <c r="K111" s="61">
        <f t="shared" ref="K111" si="29">+K112</f>
        <v>0</v>
      </c>
    </row>
    <row r="112" spans="1:15" s="31" customFormat="1" ht="61.9" customHeight="1" x14ac:dyDescent="0.3">
      <c r="A112" s="8"/>
      <c r="B112" s="1" t="s">
        <v>592</v>
      </c>
      <c r="C112" s="90" t="s">
        <v>7</v>
      </c>
      <c r="D112" s="90" t="s">
        <v>70</v>
      </c>
      <c r="E112" s="90" t="s">
        <v>317</v>
      </c>
      <c r="F112" s="97" t="s">
        <v>460</v>
      </c>
      <c r="G112" s="94" t="s">
        <v>182</v>
      </c>
      <c r="H112" s="94" t="s">
        <v>33</v>
      </c>
      <c r="I112" s="94" t="s">
        <v>7</v>
      </c>
      <c r="J112" s="64">
        <f>+J113+J114+J115</f>
        <v>1808.8</v>
      </c>
      <c r="K112" s="64">
        <f t="shared" ref="K112" si="30">+K113+K114+K115</f>
        <v>0</v>
      </c>
    </row>
    <row r="113" spans="1:14" s="31" customFormat="1" ht="17.45" customHeight="1" x14ac:dyDescent="0.3">
      <c r="A113" s="8"/>
      <c r="B113" s="1" t="s">
        <v>593</v>
      </c>
      <c r="C113" s="90" t="s">
        <v>7</v>
      </c>
      <c r="D113" s="90" t="s">
        <v>70</v>
      </c>
      <c r="E113" s="90" t="s">
        <v>317</v>
      </c>
      <c r="F113" s="97" t="s">
        <v>460</v>
      </c>
      <c r="G113" s="94" t="s">
        <v>182</v>
      </c>
      <c r="H113" s="94" t="s">
        <v>33</v>
      </c>
      <c r="I113" s="94" t="s">
        <v>7</v>
      </c>
      <c r="J113" s="64">
        <v>1767.7</v>
      </c>
      <c r="K113" s="64">
        <v>0</v>
      </c>
    </row>
    <row r="114" spans="1:14" s="31" customFormat="1" ht="17.45" customHeight="1" x14ac:dyDescent="0.3">
      <c r="A114" s="8"/>
      <c r="B114" s="32" t="s">
        <v>254</v>
      </c>
      <c r="C114" s="90" t="s">
        <v>7</v>
      </c>
      <c r="D114" s="90" t="s">
        <v>70</v>
      </c>
      <c r="E114" s="90" t="s">
        <v>317</v>
      </c>
      <c r="F114" s="97" t="s">
        <v>460</v>
      </c>
      <c r="G114" s="94" t="s">
        <v>182</v>
      </c>
      <c r="H114" s="94" t="s">
        <v>33</v>
      </c>
      <c r="I114" s="94" t="s">
        <v>7</v>
      </c>
      <c r="J114" s="64">
        <v>36</v>
      </c>
      <c r="K114" s="64">
        <v>0</v>
      </c>
    </row>
    <row r="115" spans="1:14" s="31" customFormat="1" ht="17.45" customHeight="1" x14ac:dyDescent="0.3">
      <c r="A115" s="8"/>
      <c r="B115" s="32" t="s">
        <v>255</v>
      </c>
      <c r="C115" s="90" t="s">
        <v>7</v>
      </c>
      <c r="D115" s="90" t="s">
        <v>70</v>
      </c>
      <c r="E115" s="90" t="s">
        <v>317</v>
      </c>
      <c r="F115" s="97" t="s">
        <v>460</v>
      </c>
      <c r="G115" s="94" t="s">
        <v>182</v>
      </c>
      <c r="H115" s="94" t="s">
        <v>33</v>
      </c>
      <c r="I115" s="94" t="s">
        <v>7</v>
      </c>
      <c r="J115" s="64">
        <v>5.0999999999999996</v>
      </c>
      <c r="K115" s="64">
        <v>0</v>
      </c>
    </row>
    <row r="116" spans="1:14" s="3" customFormat="1" ht="16.5" x14ac:dyDescent="0.25">
      <c r="A116" s="18" t="s">
        <v>135</v>
      </c>
      <c r="B116" s="83" t="s">
        <v>15</v>
      </c>
      <c r="C116" s="84" t="s">
        <v>7</v>
      </c>
      <c r="D116" s="84">
        <v>3</v>
      </c>
      <c r="E116" s="84" t="s">
        <v>2</v>
      </c>
      <c r="F116" s="84" t="s">
        <v>3</v>
      </c>
      <c r="G116" s="272"/>
      <c r="H116" s="272"/>
      <c r="I116" s="272"/>
      <c r="J116" s="60">
        <f>SUM(J117+J129+J133+J136+J139)</f>
        <v>138922.80000000002</v>
      </c>
      <c r="K116" s="60">
        <f>SUM(K117+K129+K133+K136)</f>
        <v>63572.200000000004</v>
      </c>
    </row>
    <row r="117" spans="1:14" s="4" customFormat="1" ht="31.5" x14ac:dyDescent="0.25">
      <c r="A117" s="11" t="s">
        <v>136</v>
      </c>
      <c r="B117" s="102" t="s">
        <v>16</v>
      </c>
      <c r="C117" s="85" t="s">
        <v>7</v>
      </c>
      <c r="D117" s="85">
        <v>3</v>
      </c>
      <c r="E117" s="85" t="s">
        <v>1</v>
      </c>
      <c r="F117" s="85" t="s">
        <v>3</v>
      </c>
      <c r="G117" s="274"/>
      <c r="H117" s="274"/>
      <c r="I117" s="274"/>
      <c r="J117" s="61">
        <f>SUM(J118+J122+J124)</f>
        <v>29061.7</v>
      </c>
      <c r="K117" s="61">
        <f t="shared" ref="K117" si="31">SUM(K118+K122+K124)</f>
        <v>12636.8</v>
      </c>
    </row>
    <row r="118" spans="1:14" s="7" customFormat="1" ht="31.5" x14ac:dyDescent="0.3">
      <c r="A118" s="5"/>
      <c r="B118" s="1" t="s">
        <v>12</v>
      </c>
      <c r="C118" s="203" t="s">
        <v>7</v>
      </c>
      <c r="D118" s="203">
        <v>3</v>
      </c>
      <c r="E118" s="203" t="s">
        <v>1</v>
      </c>
      <c r="F118" s="203" t="s">
        <v>11</v>
      </c>
      <c r="G118" s="272"/>
      <c r="H118" s="272"/>
      <c r="I118" s="272"/>
      <c r="J118" s="6">
        <f>+J119+J120+J121</f>
        <v>22536.7</v>
      </c>
      <c r="K118" s="6">
        <v>12536.8</v>
      </c>
    </row>
    <row r="119" spans="1:14" s="31" customFormat="1" x14ac:dyDescent="0.3">
      <c r="A119" s="8"/>
      <c r="B119" s="32" t="s">
        <v>181</v>
      </c>
      <c r="C119" s="90" t="s">
        <v>7</v>
      </c>
      <c r="D119" s="90">
        <v>3</v>
      </c>
      <c r="E119" s="90" t="s">
        <v>1</v>
      </c>
      <c r="F119" s="90" t="s">
        <v>11</v>
      </c>
      <c r="G119" s="94" t="s">
        <v>182</v>
      </c>
      <c r="H119" s="94" t="s">
        <v>33</v>
      </c>
      <c r="I119" s="94" t="s">
        <v>4</v>
      </c>
      <c r="J119" s="62">
        <v>13327.5</v>
      </c>
      <c r="K119" s="62">
        <v>7175.4</v>
      </c>
    </row>
    <row r="120" spans="1:14" s="31" customFormat="1" ht="31.5" x14ac:dyDescent="0.3">
      <c r="A120" s="8"/>
      <c r="B120" s="32" t="s">
        <v>321</v>
      </c>
      <c r="C120" s="90" t="s">
        <v>7</v>
      </c>
      <c r="D120" s="90" t="s">
        <v>79</v>
      </c>
      <c r="E120" s="90" t="s">
        <v>1</v>
      </c>
      <c r="F120" s="90" t="s">
        <v>11</v>
      </c>
      <c r="G120" s="95" t="s">
        <v>191</v>
      </c>
      <c r="H120" s="95" t="s">
        <v>33</v>
      </c>
      <c r="I120" s="95" t="s">
        <v>4</v>
      </c>
      <c r="J120" s="62">
        <v>5012.2</v>
      </c>
      <c r="K120" s="62">
        <v>2697.6</v>
      </c>
    </row>
    <row r="121" spans="1:14" s="31" customFormat="1" ht="14.45" customHeight="1" x14ac:dyDescent="0.3">
      <c r="A121" s="8"/>
      <c r="B121" s="32" t="s">
        <v>185</v>
      </c>
      <c r="C121" s="90" t="s">
        <v>7</v>
      </c>
      <c r="D121" s="90">
        <v>3</v>
      </c>
      <c r="E121" s="90" t="s">
        <v>1</v>
      </c>
      <c r="F121" s="90" t="s">
        <v>11</v>
      </c>
      <c r="G121" s="95" t="s">
        <v>186</v>
      </c>
      <c r="H121" s="95" t="s">
        <v>33</v>
      </c>
      <c r="I121" s="95" t="s">
        <v>4</v>
      </c>
      <c r="J121" s="62">
        <v>4197</v>
      </c>
      <c r="K121" s="62" t="s">
        <v>636</v>
      </c>
      <c r="L121" s="31">
        <v>1738</v>
      </c>
      <c r="M121" s="31">
        <v>1738</v>
      </c>
      <c r="N121" s="31">
        <v>1738</v>
      </c>
    </row>
    <row r="122" spans="1:14" s="31" customFormat="1" ht="47.25" x14ac:dyDescent="0.3">
      <c r="A122" s="8"/>
      <c r="B122" s="32" t="s">
        <v>325</v>
      </c>
      <c r="C122" s="203" t="s">
        <v>7</v>
      </c>
      <c r="D122" s="203" t="s">
        <v>79</v>
      </c>
      <c r="E122" s="203" t="s">
        <v>1</v>
      </c>
      <c r="F122" s="199" t="s">
        <v>290</v>
      </c>
      <c r="G122" s="184"/>
      <c r="H122" s="185"/>
      <c r="I122" s="186"/>
      <c r="J122" s="9">
        <f>+J123</f>
        <v>100</v>
      </c>
      <c r="K122" s="6">
        <f t="shared" ref="K122" si="32">+K123</f>
        <v>100</v>
      </c>
    </row>
    <row r="123" spans="1:14" s="31" customFormat="1" x14ac:dyDescent="0.3">
      <c r="A123" s="8"/>
      <c r="B123" s="32" t="s">
        <v>254</v>
      </c>
      <c r="C123" s="90" t="s">
        <v>7</v>
      </c>
      <c r="D123" s="90" t="s">
        <v>79</v>
      </c>
      <c r="E123" s="90" t="s">
        <v>1</v>
      </c>
      <c r="F123" s="90" t="s">
        <v>290</v>
      </c>
      <c r="G123" s="96" t="s">
        <v>182</v>
      </c>
      <c r="H123" s="96" t="s">
        <v>33</v>
      </c>
      <c r="I123" s="96" t="s">
        <v>4</v>
      </c>
      <c r="J123" s="62">
        <v>100</v>
      </c>
      <c r="K123" s="62">
        <v>100</v>
      </c>
    </row>
    <row r="124" spans="1:14" s="7" customFormat="1" x14ac:dyDescent="0.3">
      <c r="A124" s="5"/>
      <c r="B124" s="1" t="s">
        <v>542</v>
      </c>
      <c r="C124" s="203" t="s">
        <v>7</v>
      </c>
      <c r="D124" s="203" t="s">
        <v>79</v>
      </c>
      <c r="E124" s="203" t="s">
        <v>1</v>
      </c>
      <c r="F124" s="221" t="s">
        <v>543</v>
      </c>
      <c r="G124" s="184"/>
      <c r="H124" s="185"/>
      <c r="I124" s="186"/>
      <c r="J124" s="9">
        <f>SUM(J125:J128)</f>
        <v>6425</v>
      </c>
      <c r="K124" s="9">
        <f t="shared" ref="K124" si="33">SUM(K125:K126)</f>
        <v>0</v>
      </c>
    </row>
    <row r="125" spans="1:14" s="31" customFormat="1" x14ac:dyDescent="0.3">
      <c r="A125" s="8"/>
      <c r="B125" s="72" t="s">
        <v>594</v>
      </c>
      <c r="C125" s="90" t="s">
        <v>7</v>
      </c>
      <c r="D125" s="90" t="s">
        <v>79</v>
      </c>
      <c r="E125" s="90" t="s">
        <v>1</v>
      </c>
      <c r="F125" s="101" t="s">
        <v>543</v>
      </c>
      <c r="G125" s="96" t="s">
        <v>182</v>
      </c>
      <c r="H125" s="96" t="s">
        <v>33</v>
      </c>
      <c r="I125" s="96" t="s">
        <v>4</v>
      </c>
      <c r="J125" s="62">
        <v>750</v>
      </c>
      <c r="K125" s="62">
        <v>0</v>
      </c>
    </row>
    <row r="126" spans="1:14" s="31" customFormat="1" x14ac:dyDescent="0.3">
      <c r="A126" s="8"/>
      <c r="B126" s="72" t="s">
        <v>595</v>
      </c>
      <c r="C126" s="90" t="s">
        <v>7</v>
      </c>
      <c r="D126" s="90" t="s">
        <v>79</v>
      </c>
      <c r="E126" s="90" t="s">
        <v>1</v>
      </c>
      <c r="F126" s="101" t="s">
        <v>543</v>
      </c>
      <c r="G126" s="95" t="s">
        <v>182</v>
      </c>
      <c r="H126" s="95" t="s">
        <v>33</v>
      </c>
      <c r="I126" s="95" t="s">
        <v>4</v>
      </c>
      <c r="J126" s="62">
        <v>1175</v>
      </c>
      <c r="K126" s="62">
        <v>0</v>
      </c>
    </row>
    <row r="127" spans="1:14" s="31" customFormat="1" ht="31.5" x14ac:dyDescent="0.3">
      <c r="A127" s="8"/>
      <c r="B127" s="72" t="s">
        <v>638</v>
      </c>
      <c r="C127" s="90" t="s">
        <v>7</v>
      </c>
      <c r="D127" s="90" t="s">
        <v>79</v>
      </c>
      <c r="E127" s="90" t="s">
        <v>1</v>
      </c>
      <c r="F127" s="101" t="s">
        <v>543</v>
      </c>
      <c r="G127" s="95" t="s">
        <v>191</v>
      </c>
      <c r="H127" s="95" t="s">
        <v>33</v>
      </c>
      <c r="I127" s="95" t="s">
        <v>4</v>
      </c>
      <c r="J127" s="62">
        <v>2250</v>
      </c>
      <c r="K127" s="62">
        <v>0</v>
      </c>
    </row>
    <row r="128" spans="1:14" s="31" customFormat="1" ht="31.5" x14ac:dyDescent="0.3">
      <c r="A128" s="8"/>
      <c r="B128" s="72" t="s">
        <v>639</v>
      </c>
      <c r="C128" s="90" t="s">
        <v>7</v>
      </c>
      <c r="D128" s="90" t="s">
        <v>79</v>
      </c>
      <c r="E128" s="90" t="s">
        <v>1</v>
      </c>
      <c r="F128" s="101" t="s">
        <v>543</v>
      </c>
      <c r="G128" s="95" t="s">
        <v>191</v>
      </c>
      <c r="H128" s="95" t="s">
        <v>33</v>
      </c>
      <c r="I128" s="95" t="s">
        <v>4</v>
      </c>
      <c r="J128" s="62">
        <v>2250</v>
      </c>
      <c r="K128" s="62">
        <v>0</v>
      </c>
    </row>
    <row r="129" spans="1:14" s="4" customFormat="1" ht="16.5" x14ac:dyDescent="0.25">
      <c r="A129" s="11" t="s">
        <v>137</v>
      </c>
      <c r="B129" s="102" t="s">
        <v>17</v>
      </c>
      <c r="C129" s="85" t="s">
        <v>7</v>
      </c>
      <c r="D129" s="85">
        <v>3</v>
      </c>
      <c r="E129" s="85" t="s">
        <v>7</v>
      </c>
      <c r="F129" s="85" t="s">
        <v>3</v>
      </c>
      <c r="G129" s="274"/>
      <c r="H129" s="274"/>
      <c r="I129" s="274"/>
      <c r="J129" s="61">
        <f>SUM(J130)</f>
        <v>101682</v>
      </c>
      <c r="K129" s="61">
        <f t="shared" ref="K129" si="34">SUM(K130)</f>
        <v>48322</v>
      </c>
    </row>
    <row r="130" spans="1:14" s="7" customFormat="1" ht="31.5" x14ac:dyDescent="0.3">
      <c r="A130" s="5"/>
      <c r="B130" s="1" t="s">
        <v>12</v>
      </c>
      <c r="C130" s="203" t="s">
        <v>7</v>
      </c>
      <c r="D130" s="203">
        <v>3</v>
      </c>
      <c r="E130" s="203" t="s">
        <v>7</v>
      </c>
      <c r="F130" s="203" t="s">
        <v>11</v>
      </c>
      <c r="G130" s="272"/>
      <c r="H130" s="272"/>
      <c r="I130" s="272"/>
      <c r="J130" s="6">
        <f>SUM(J131+J132)</f>
        <v>101682</v>
      </c>
      <c r="K130" s="6">
        <f t="shared" ref="K130" si="35">SUM(K131+K132)</f>
        <v>48322</v>
      </c>
    </row>
    <row r="131" spans="1:14" s="31" customFormat="1" ht="31.5" x14ac:dyDescent="0.3">
      <c r="A131" s="8"/>
      <c r="B131" s="32" t="s">
        <v>211</v>
      </c>
      <c r="C131" s="90" t="s">
        <v>7</v>
      </c>
      <c r="D131" s="90">
        <v>3</v>
      </c>
      <c r="E131" s="90" t="s">
        <v>7</v>
      </c>
      <c r="F131" s="90" t="s">
        <v>11</v>
      </c>
      <c r="G131" s="94" t="s">
        <v>184</v>
      </c>
      <c r="H131" s="94" t="s">
        <v>33</v>
      </c>
      <c r="I131" s="94" t="s">
        <v>4</v>
      </c>
      <c r="J131" s="62">
        <v>66525</v>
      </c>
      <c r="K131" s="62">
        <v>32345.3</v>
      </c>
      <c r="L131" s="31">
        <v>2174</v>
      </c>
      <c r="M131" s="31">
        <v>2174</v>
      </c>
      <c r="N131" s="31">
        <v>2174</v>
      </c>
    </row>
    <row r="132" spans="1:14" s="31" customFormat="1" ht="31.5" x14ac:dyDescent="0.3">
      <c r="A132" s="8"/>
      <c r="B132" s="32" t="s">
        <v>321</v>
      </c>
      <c r="C132" s="90" t="s">
        <v>7</v>
      </c>
      <c r="D132" s="90">
        <v>3</v>
      </c>
      <c r="E132" s="90" t="s">
        <v>7</v>
      </c>
      <c r="F132" s="90" t="s">
        <v>11</v>
      </c>
      <c r="G132" s="94" t="s">
        <v>191</v>
      </c>
      <c r="H132" s="94" t="s">
        <v>33</v>
      </c>
      <c r="I132" s="94" t="s">
        <v>4</v>
      </c>
      <c r="J132" s="62">
        <v>35157</v>
      </c>
      <c r="K132" s="62">
        <v>15976.7</v>
      </c>
    </row>
    <row r="133" spans="1:14" s="4" customFormat="1" ht="31.5" x14ac:dyDescent="0.25">
      <c r="A133" s="11" t="s">
        <v>138</v>
      </c>
      <c r="B133" s="102" t="s">
        <v>18</v>
      </c>
      <c r="C133" s="85" t="s">
        <v>7</v>
      </c>
      <c r="D133" s="85">
        <v>3</v>
      </c>
      <c r="E133" s="85" t="s">
        <v>4</v>
      </c>
      <c r="F133" s="85" t="s">
        <v>3</v>
      </c>
      <c r="G133" s="274"/>
      <c r="H133" s="274"/>
      <c r="I133" s="274"/>
      <c r="J133" s="61">
        <f t="shared" ref="J133:K133" si="36">SUM(J134)</f>
        <v>3617</v>
      </c>
      <c r="K133" s="61">
        <f t="shared" si="36"/>
        <v>2613.4</v>
      </c>
    </row>
    <row r="134" spans="1:14" s="7" customFormat="1" ht="31.5" x14ac:dyDescent="0.3">
      <c r="A134" s="5"/>
      <c r="B134" s="1" t="s">
        <v>12</v>
      </c>
      <c r="C134" s="203" t="s">
        <v>7</v>
      </c>
      <c r="D134" s="203">
        <v>3</v>
      </c>
      <c r="E134" s="203" t="s">
        <v>4</v>
      </c>
      <c r="F134" s="203" t="s">
        <v>11</v>
      </c>
      <c r="G134" s="272"/>
      <c r="H134" s="272"/>
      <c r="I134" s="272"/>
      <c r="J134" s="6">
        <f>+J135</f>
        <v>3617</v>
      </c>
      <c r="K134" s="6">
        <f t="shared" ref="K134" si="37">+K135</f>
        <v>2613.4</v>
      </c>
    </row>
    <row r="135" spans="1:14" s="31" customFormat="1" x14ac:dyDescent="0.3">
      <c r="A135" s="8"/>
      <c r="B135" s="32" t="s">
        <v>181</v>
      </c>
      <c r="C135" s="90" t="s">
        <v>7</v>
      </c>
      <c r="D135" s="90">
        <v>3</v>
      </c>
      <c r="E135" s="90" t="s">
        <v>4</v>
      </c>
      <c r="F135" s="90" t="s">
        <v>11</v>
      </c>
      <c r="G135" s="94" t="s">
        <v>182</v>
      </c>
      <c r="H135" s="94" t="s">
        <v>33</v>
      </c>
      <c r="I135" s="94" t="s">
        <v>4</v>
      </c>
      <c r="J135" s="62">
        <v>3617</v>
      </c>
      <c r="K135" s="62">
        <v>2613.4</v>
      </c>
    </row>
    <row r="136" spans="1:14" s="31" customFormat="1" ht="48.6" customHeight="1" x14ac:dyDescent="0.3">
      <c r="A136" s="8"/>
      <c r="B136" s="148" t="s">
        <v>559</v>
      </c>
      <c r="C136" s="103" t="s">
        <v>7</v>
      </c>
      <c r="D136" s="103" t="s">
        <v>79</v>
      </c>
      <c r="E136" s="103" t="s">
        <v>21</v>
      </c>
      <c r="F136" s="103" t="s">
        <v>3</v>
      </c>
      <c r="G136" s="306"/>
      <c r="H136" s="307"/>
      <c r="I136" s="308"/>
      <c r="J136" s="66">
        <f>+J137</f>
        <v>3000</v>
      </c>
      <c r="K136" s="66">
        <f t="shared" ref="K136" si="38">+K137</f>
        <v>0</v>
      </c>
    </row>
    <row r="137" spans="1:14" s="31" customFormat="1" ht="32.450000000000003" customHeight="1" x14ac:dyDescent="0.3">
      <c r="A137" s="8"/>
      <c r="B137" s="1" t="s">
        <v>604</v>
      </c>
      <c r="C137" s="203" t="s">
        <v>7</v>
      </c>
      <c r="D137" s="203">
        <v>3</v>
      </c>
      <c r="E137" s="203" t="s">
        <v>21</v>
      </c>
      <c r="F137" s="203" t="s">
        <v>560</v>
      </c>
      <c r="G137" s="269"/>
      <c r="H137" s="270"/>
      <c r="I137" s="271"/>
      <c r="J137" s="6">
        <f>+J138</f>
        <v>3000</v>
      </c>
      <c r="K137" s="6">
        <v>0</v>
      </c>
    </row>
    <row r="138" spans="1:14" s="31" customFormat="1" ht="28.15" customHeight="1" x14ac:dyDescent="0.3">
      <c r="A138" s="8"/>
      <c r="B138" s="32" t="s">
        <v>603</v>
      </c>
      <c r="C138" s="90" t="s">
        <v>7</v>
      </c>
      <c r="D138" s="90">
        <v>3</v>
      </c>
      <c r="E138" s="90" t="s">
        <v>21</v>
      </c>
      <c r="F138" s="90" t="s">
        <v>560</v>
      </c>
      <c r="G138" s="94" t="s">
        <v>191</v>
      </c>
      <c r="H138" s="215" t="s">
        <v>33</v>
      </c>
      <c r="I138" s="94" t="s">
        <v>4</v>
      </c>
      <c r="J138" s="62">
        <v>3000</v>
      </c>
      <c r="K138" s="62">
        <v>0</v>
      </c>
    </row>
    <row r="139" spans="1:14" s="31" customFormat="1" ht="48.6" customHeight="1" x14ac:dyDescent="0.3">
      <c r="A139" s="8"/>
      <c r="B139" s="148" t="s">
        <v>641</v>
      </c>
      <c r="C139" s="103" t="s">
        <v>7</v>
      </c>
      <c r="D139" s="103" t="s">
        <v>79</v>
      </c>
      <c r="E139" s="103" t="s">
        <v>33</v>
      </c>
      <c r="F139" s="103" t="s">
        <v>3</v>
      </c>
      <c r="G139" s="306"/>
      <c r="H139" s="307"/>
      <c r="I139" s="308"/>
      <c r="J139" s="66">
        <f>+J140</f>
        <v>1562.1000000000001</v>
      </c>
      <c r="K139" s="66">
        <f t="shared" ref="K139" si="39">+K140</f>
        <v>0</v>
      </c>
    </row>
    <row r="140" spans="1:14" s="31" customFormat="1" ht="32.450000000000003" customHeight="1" x14ac:dyDescent="0.3">
      <c r="A140" s="8"/>
      <c r="B140" s="1" t="s">
        <v>640</v>
      </c>
      <c r="C140" s="266" t="s">
        <v>7</v>
      </c>
      <c r="D140" s="266">
        <v>3</v>
      </c>
      <c r="E140" s="266" t="s">
        <v>33</v>
      </c>
      <c r="F140" s="266" t="s">
        <v>230</v>
      </c>
      <c r="G140" s="269"/>
      <c r="H140" s="270"/>
      <c r="I140" s="271"/>
      <c r="J140" s="6">
        <f>J141+J142</f>
        <v>1562.1000000000001</v>
      </c>
      <c r="K140" s="6">
        <v>0</v>
      </c>
    </row>
    <row r="141" spans="1:14" s="31" customFormat="1" ht="28.15" customHeight="1" x14ac:dyDescent="0.3">
      <c r="A141" s="8"/>
      <c r="B141" s="32" t="s">
        <v>642</v>
      </c>
      <c r="C141" s="90" t="s">
        <v>7</v>
      </c>
      <c r="D141" s="90">
        <v>3</v>
      </c>
      <c r="E141" s="90" t="s">
        <v>33</v>
      </c>
      <c r="F141" s="90" t="s">
        <v>230</v>
      </c>
      <c r="G141" s="94" t="s">
        <v>191</v>
      </c>
      <c r="H141" s="265" t="s">
        <v>33</v>
      </c>
      <c r="I141" s="94" t="s">
        <v>35</v>
      </c>
      <c r="J141" s="62">
        <v>1368.4</v>
      </c>
      <c r="K141" s="62">
        <v>0</v>
      </c>
    </row>
    <row r="142" spans="1:14" s="31" customFormat="1" ht="28.15" customHeight="1" x14ac:dyDescent="0.3">
      <c r="A142" s="8"/>
      <c r="B142" s="32" t="s">
        <v>643</v>
      </c>
      <c r="C142" s="90" t="s">
        <v>7</v>
      </c>
      <c r="D142" s="90">
        <v>3</v>
      </c>
      <c r="E142" s="90" t="s">
        <v>33</v>
      </c>
      <c r="F142" s="90" t="s">
        <v>230</v>
      </c>
      <c r="G142" s="94" t="s">
        <v>191</v>
      </c>
      <c r="H142" s="265" t="s">
        <v>33</v>
      </c>
      <c r="I142" s="94" t="s">
        <v>35</v>
      </c>
      <c r="J142" s="62">
        <v>193.7</v>
      </c>
      <c r="K142" s="62">
        <v>0</v>
      </c>
    </row>
    <row r="143" spans="1:14" s="3" customFormat="1" ht="16.5" x14ac:dyDescent="0.25">
      <c r="A143" s="18" t="s">
        <v>139</v>
      </c>
      <c r="B143" s="83" t="s">
        <v>19</v>
      </c>
      <c r="C143" s="84" t="s">
        <v>7</v>
      </c>
      <c r="D143" s="84">
        <v>4</v>
      </c>
      <c r="E143" s="84" t="s">
        <v>2</v>
      </c>
      <c r="F143" s="84" t="s">
        <v>3</v>
      </c>
      <c r="G143" s="272"/>
      <c r="H143" s="272"/>
      <c r="I143" s="272"/>
      <c r="J143" s="60">
        <f>SUM(J144)</f>
        <v>11112.5</v>
      </c>
      <c r="K143" s="60">
        <f t="shared" ref="K143" si="40">SUM(K144)</f>
        <v>1288.6000000000001</v>
      </c>
    </row>
    <row r="144" spans="1:14" s="4" customFormat="1" ht="31.5" x14ac:dyDescent="0.25">
      <c r="A144" s="11" t="s">
        <v>234</v>
      </c>
      <c r="B144" s="102" t="s">
        <v>433</v>
      </c>
      <c r="C144" s="85" t="s">
        <v>7</v>
      </c>
      <c r="D144" s="85">
        <v>4</v>
      </c>
      <c r="E144" s="85" t="s">
        <v>4</v>
      </c>
      <c r="F144" s="85" t="s">
        <v>3</v>
      </c>
      <c r="G144" s="274"/>
      <c r="H144" s="274"/>
      <c r="I144" s="274"/>
      <c r="J144" s="61">
        <f>+J145+J150</f>
        <v>11112.5</v>
      </c>
      <c r="K144" s="61">
        <f>SUM(K145+K150)</f>
        <v>1288.6000000000001</v>
      </c>
    </row>
    <row r="145" spans="1:12" s="7" customFormat="1" ht="31.5" x14ac:dyDescent="0.3">
      <c r="A145" s="5"/>
      <c r="B145" s="1" t="s">
        <v>279</v>
      </c>
      <c r="C145" s="203" t="s">
        <v>7</v>
      </c>
      <c r="D145" s="203">
        <v>4</v>
      </c>
      <c r="E145" s="203" t="s">
        <v>4</v>
      </c>
      <c r="F145" s="203" t="s">
        <v>230</v>
      </c>
      <c r="G145" s="272"/>
      <c r="H145" s="272"/>
      <c r="I145" s="272"/>
      <c r="J145" s="6">
        <f>+J146+J147+J148+J149</f>
        <v>7599.5</v>
      </c>
      <c r="K145" s="6">
        <f>+K146+K147+K148+K149</f>
        <v>1288.6000000000001</v>
      </c>
    </row>
    <row r="146" spans="1:12" s="31" customFormat="1" ht="21" customHeight="1" x14ac:dyDescent="0.3">
      <c r="A146" s="8"/>
      <c r="B146" s="32" t="s">
        <v>254</v>
      </c>
      <c r="C146" s="90" t="s">
        <v>7</v>
      </c>
      <c r="D146" s="90">
        <v>4</v>
      </c>
      <c r="E146" s="90" t="s">
        <v>4</v>
      </c>
      <c r="F146" s="90" t="s">
        <v>230</v>
      </c>
      <c r="G146" s="94" t="s">
        <v>182</v>
      </c>
      <c r="H146" s="94" t="s">
        <v>33</v>
      </c>
      <c r="I146" s="94" t="s">
        <v>35</v>
      </c>
      <c r="J146" s="62">
        <v>4228.1000000000004</v>
      </c>
      <c r="K146" s="62">
        <v>917.5</v>
      </c>
    </row>
    <row r="147" spans="1:12" s="31" customFormat="1" ht="31.5" x14ac:dyDescent="0.3">
      <c r="A147" s="8"/>
      <c r="B147" s="32" t="s">
        <v>256</v>
      </c>
      <c r="C147" s="90" t="s">
        <v>7</v>
      </c>
      <c r="D147" s="90">
        <v>4</v>
      </c>
      <c r="E147" s="90" t="s">
        <v>4</v>
      </c>
      <c r="F147" s="90" t="s">
        <v>230</v>
      </c>
      <c r="G147" s="94" t="s">
        <v>191</v>
      </c>
      <c r="H147" s="94" t="s">
        <v>33</v>
      </c>
      <c r="I147" s="94" t="s">
        <v>35</v>
      </c>
      <c r="J147" s="62">
        <v>2306.4</v>
      </c>
      <c r="K147" s="62">
        <v>211.3</v>
      </c>
      <c r="L147" s="31">
        <v>18</v>
      </c>
    </row>
    <row r="148" spans="1:12" s="31" customFormat="1" ht="15.75" customHeight="1" x14ac:dyDescent="0.3">
      <c r="A148" s="8"/>
      <c r="B148" s="32" t="s">
        <v>255</v>
      </c>
      <c r="C148" s="90" t="s">
        <v>7</v>
      </c>
      <c r="D148" s="90">
        <v>4</v>
      </c>
      <c r="E148" s="90" t="s">
        <v>4</v>
      </c>
      <c r="F148" s="90" t="s">
        <v>230</v>
      </c>
      <c r="G148" s="94" t="s">
        <v>182</v>
      </c>
      <c r="H148" s="94" t="s">
        <v>33</v>
      </c>
      <c r="I148" s="94" t="s">
        <v>35</v>
      </c>
      <c r="J148" s="62">
        <v>738.5</v>
      </c>
      <c r="K148" s="62">
        <v>129.9</v>
      </c>
    </row>
    <row r="149" spans="1:12" s="31" customFormat="1" ht="31.5" x14ac:dyDescent="0.3">
      <c r="A149" s="8"/>
      <c r="B149" s="32" t="s">
        <v>257</v>
      </c>
      <c r="C149" s="90" t="s">
        <v>7</v>
      </c>
      <c r="D149" s="90">
        <v>4</v>
      </c>
      <c r="E149" s="90" t="s">
        <v>4</v>
      </c>
      <c r="F149" s="90" t="s">
        <v>230</v>
      </c>
      <c r="G149" s="94" t="s">
        <v>191</v>
      </c>
      <c r="H149" s="94" t="s">
        <v>33</v>
      </c>
      <c r="I149" s="94" t="s">
        <v>35</v>
      </c>
      <c r="J149" s="62">
        <v>326.5</v>
      </c>
      <c r="K149" s="62">
        <v>29.9</v>
      </c>
    </row>
    <row r="150" spans="1:12" s="7" customFormat="1" x14ac:dyDescent="0.3">
      <c r="A150" s="5"/>
      <c r="B150" s="1" t="s">
        <v>280</v>
      </c>
      <c r="C150" s="203" t="s">
        <v>7</v>
      </c>
      <c r="D150" s="203">
        <v>4</v>
      </c>
      <c r="E150" s="203" t="s">
        <v>4</v>
      </c>
      <c r="F150" s="203" t="s">
        <v>231</v>
      </c>
      <c r="G150" s="272"/>
      <c r="H150" s="272"/>
      <c r="I150" s="272"/>
      <c r="J150" s="6">
        <f>+J151+J152</f>
        <v>3513</v>
      </c>
      <c r="K150" s="6">
        <f t="shared" ref="K150" si="41">+K151+K152</f>
        <v>0</v>
      </c>
    </row>
    <row r="151" spans="1:12" s="31" customFormat="1" x14ac:dyDescent="0.3">
      <c r="A151" s="8"/>
      <c r="B151" s="32" t="s">
        <v>258</v>
      </c>
      <c r="C151" s="90" t="s">
        <v>7</v>
      </c>
      <c r="D151" s="90">
        <v>4</v>
      </c>
      <c r="E151" s="90" t="s">
        <v>4</v>
      </c>
      <c r="F151" s="90" t="s">
        <v>231</v>
      </c>
      <c r="G151" s="94" t="s">
        <v>186</v>
      </c>
      <c r="H151" s="94" t="s">
        <v>33</v>
      </c>
      <c r="I151" s="94" t="s">
        <v>35</v>
      </c>
      <c r="J151" s="62">
        <v>3073</v>
      </c>
      <c r="K151" s="62"/>
    </row>
    <row r="152" spans="1:12" s="31" customFormat="1" ht="24" customHeight="1" x14ac:dyDescent="0.3">
      <c r="A152" s="8"/>
      <c r="B152" s="32" t="s">
        <v>322</v>
      </c>
      <c r="C152" s="90" t="s">
        <v>7</v>
      </c>
      <c r="D152" s="90">
        <v>4</v>
      </c>
      <c r="E152" s="90" t="s">
        <v>4</v>
      </c>
      <c r="F152" s="90" t="s">
        <v>231</v>
      </c>
      <c r="G152" s="94" t="s">
        <v>186</v>
      </c>
      <c r="H152" s="94" t="s">
        <v>33</v>
      </c>
      <c r="I152" s="94" t="s">
        <v>35</v>
      </c>
      <c r="J152" s="62">
        <v>440</v>
      </c>
      <c r="K152" s="62"/>
    </row>
    <row r="153" spans="1:12" s="3" customFormat="1" ht="26.25" customHeight="1" x14ac:dyDescent="0.25">
      <c r="A153" s="18" t="s">
        <v>140</v>
      </c>
      <c r="B153" s="83" t="s">
        <v>22</v>
      </c>
      <c r="C153" s="84" t="s">
        <v>7</v>
      </c>
      <c r="D153" s="84">
        <v>5</v>
      </c>
      <c r="E153" s="84" t="s">
        <v>2</v>
      </c>
      <c r="F153" s="84" t="s">
        <v>3</v>
      </c>
      <c r="G153" s="272"/>
      <c r="H153" s="272"/>
      <c r="I153" s="272"/>
      <c r="J153" s="60">
        <f>SUM(J154+J158)</f>
        <v>34652</v>
      </c>
      <c r="K153" s="60">
        <f t="shared" ref="K153" si="42">SUM(K154+K158)</f>
        <v>14979.3</v>
      </c>
    </row>
    <row r="154" spans="1:12" s="4" customFormat="1" ht="63" x14ac:dyDescent="0.25">
      <c r="A154" s="11" t="s">
        <v>141</v>
      </c>
      <c r="B154" s="102" t="s">
        <v>461</v>
      </c>
      <c r="C154" s="85" t="s">
        <v>7</v>
      </c>
      <c r="D154" s="85" t="s">
        <v>23</v>
      </c>
      <c r="E154" s="85" t="s">
        <v>1</v>
      </c>
      <c r="F154" s="85" t="s">
        <v>3</v>
      </c>
      <c r="G154" s="274"/>
      <c r="H154" s="274"/>
      <c r="I154" s="274"/>
      <c r="J154" s="61">
        <f>SUM(J155)</f>
        <v>19513</v>
      </c>
      <c r="K154" s="61">
        <f t="shared" ref="K154" si="43">SUM(K155)</f>
        <v>8486.7000000000007</v>
      </c>
    </row>
    <row r="155" spans="1:12" s="7" customFormat="1" x14ac:dyDescent="0.3">
      <c r="A155" s="5"/>
      <c r="B155" s="1" t="s">
        <v>24</v>
      </c>
      <c r="C155" s="203" t="s">
        <v>7</v>
      </c>
      <c r="D155" s="203" t="s">
        <v>23</v>
      </c>
      <c r="E155" s="203" t="s">
        <v>1</v>
      </c>
      <c r="F155" s="203">
        <v>80300</v>
      </c>
      <c r="G155" s="272"/>
      <c r="H155" s="272"/>
      <c r="I155" s="272"/>
      <c r="J155" s="6">
        <f>SUM(J156:J157)</f>
        <v>19513</v>
      </c>
      <c r="K155" s="6">
        <f t="shared" ref="K155" si="44">SUM(K156:K157)</f>
        <v>8486.7000000000007</v>
      </c>
    </row>
    <row r="156" spans="1:12" s="31" customFormat="1" ht="31.5" x14ac:dyDescent="0.3">
      <c r="A156" s="8"/>
      <c r="B156" s="32" t="s">
        <v>211</v>
      </c>
      <c r="C156" s="90" t="s">
        <v>7</v>
      </c>
      <c r="D156" s="90" t="s">
        <v>23</v>
      </c>
      <c r="E156" s="90" t="s">
        <v>1</v>
      </c>
      <c r="F156" s="90">
        <v>80300</v>
      </c>
      <c r="G156" s="94" t="s">
        <v>184</v>
      </c>
      <c r="H156" s="94" t="s">
        <v>33</v>
      </c>
      <c r="I156" s="94" t="s">
        <v>35</v>
      </c>
      <c r="J156" s="62">
        <v>17733</v>
      </c>
      <c r="K156" s="62">
        <v>7999.6</v>
      </c>
    </row>
    <row r="157" spans="1:12" s="31" customFormat="1" x14ac:dyDescent="0.3">
      <c r="A157" s="8"/>
      <c r="B157" s="32" t="s">
        <v>181</v>
      </c>
      <c r="C157" s="90" t="s">
        <v>7</v>
      </c>
      <c r="D157" s="90" t="s">
        <v>23</v>
      </c>
      <c r="E157" s="90" t="s">
        <v>1</v>
      </c>
      <c r="F157" s="90">
        <v>80300</v>
      </c>
      <c r="G157" s="94" t="s">
        <v>182</v>
      </c>
      <c r="H157" s="94" t="s">
        <v>33</v>
      </c>
      <c r="I157" s="94" t="s">
        <v>35</v>
      </c>
      <c r="J157" s="62">
        <v>1780</v>
      </c>
      <c r="K157" s="62">
        <v>487.1</v>
      </c>
    </row>
    <row r="158" spans="1:12" s="4" customFormat="1" ht="63" x14ac:dyDescent="0.25">
      <c r="A158" s="11" t="s">
        <v>142</v>
      </c>
      <c r="B158" s="102" t="s">
        <v>434</v>
      </c>
      <c r="C158" s="85" t="s">
        <v>7</v>
      </c>
      <c r="D158" s="85">
        <v>5</v>
      </c>
      <c r="E158" s="85" t="s">
        <v>7</v>
      </c>
      <c r="F158" s="85" t="s">
        <v>3</v>
      </c>
      <c r="G158" s="274"/>
      <c r="H158" s="274"/>
      <c r="I158" s="274"/>
      <c r="J158" s="61">
        <f>SUM(J159)</f>
        <v>15139</v>
      </c>
      <c r="K158" s="61">
        <f t="shared" ref="K158" si="45">SUM(K159)</f>
        <v>6492.5999999999995</v>
      </c>
    </row>
    <row r="159" spans="1:12" s="7" customFormat="1" x14ac:dyDescent="0.3">
      <c r="A159" s="5"/>
      <c r="B159" s="1" t="s">
        <v>24</v>
      </c>
      <c r="C159" s="203" t="s">
        <v>7</v>
      </c>
      <c r="D159" s="203">
        <v>5</v>
      </c>
      <c r="E159" s="203" t="s">
        <v>7</v>
      </c>
      <c r="F159" s="203">
        <v>80300</v>
      </c>
      <c r="G159" s="272"/>
      <c r="H159" s="272"/>
      <c r="I159" s="272"/>
      <c r="J159" s="6">
        <f>SUM(J160:J162)</f>
        <v>15139</v>
      </c>
      <c r="K159" s="6">
        <f t="shared" ref="K159" si="46">SUM(K160:K162)</f>
        <v>6492.5999999999995</v>
      </c>
    </row>
    <row r="160" spans="1:12" s="31" customFormat="1" ht="31.5" x14ac:dyDescent="0.3">
      <c r="A160" s="8"/>
      <c r="B160" s="32" t="s">
        <v>211</v>
      </c>
      <c r="C160" s="90" t="s">
        <v>7</v>
      </c>
      <c r="D160" s="90">
        <v>5</v>
      </c>
      <c r="E160" s="90" t="s">
        <v>7</v>
      </c>
      <c r="F160" s="90">
        <v>80300</v>
      </c>
      <c r="G160" s="94" t="s">
        <v>184</v>
      </c>
      <c r="H160" s="94" t="s">
        <v>33</v>
      </c>
      <c r="I160" s="94" t="s">
        <v>35</v>
      </c>
      <c r="J160" s="62">
        <v>14114</v>
      </c>
      <c r="K160" s="62">
        <v>6013.9</v>
      </c>
    </row>
    <row r="161" spans="1:11" s="31" customFormat="1" ht="15.6" customHeight="1" x14ac:dyDescent="0.3">
      <c r="A161" s="8"/>
      <c r="B161" s="32" t="s">
        <v>181</v>
      </c>
      <c r="C161" s="90" t="s">
        <v>7</v>
      </c>
      <c r="D161" s="90">
        <v>5</v>
      </c>
      <c r="E161" s="90" t="s">
        <v>7</v>
      </c>
      <c r="F161" s="90">
        <v>80300</v>
      </c>
      <c r="G161" s="94" t="s">
        <v>182</v>
      </c>
      <c r="H161" s="94" t="s">
        <v>33</v>
      </c>
      <c r="I161" s="94" t="s">
        <v>35</v>
      </c>
      <c r="J161" s="62">
        <v>1025</v>
      </c>
      <c r="K161" s="62">
        <v>478.7</v>
      </c>
    </row>
    <row r="162" spans="1:11" s="31" customFormat="1" ht="24" customHeight="1" x14ac:dyDescent="0.3">
      <c r="A162" s="8"/>
      <c r="B162" s="32" t="s">
        <v>185</v>
      </c>
      <c r="C162" s="90" t="s">
        <v>7</v>
      </c>
      <c r="D162" s="90">
        <v>5</v>
      </c>
      <c r="E162" s="90" t="s">
        <v>7</v>
      </c>
      <c r="F162" s="90">
        <v>80300</v>
      </c>
      <c r="G162" s="94" t="s">
        <v>186</v>
      </c>
      <c r="H162" s="94" t="s">
        <v>33</v>
      </c>
      <c r="I162" s="94" t="s">
        <v>35</v>
      </c>
      <c r="J162" s="62">
        <v>0</v>
      </c>
      <c r="K162" s="62">
        <v>0</v>
      </c>
    </row>
    <row r="163" spans="1:11" s="3" customFormat="1" ht="31.5" x14ac:dyDescent="0.25">
      <c r="A163" s="18" t="s">
        <v>143</v>
      </c>
      <c r="B163" s="83" t="s">
        <v>26</v>
      </c>
      <c r="C163" s="84" t="s">
        <v>7</v>
      </c>
      <c r="D163" s="84">
        <v>7</v>
      </c>
      <c r="E163" s="84" t="s">
        <v>2</v>
      </c>
      <c r="F163" s="84" t="s">
        <v>3</v>
      </c>
      <c r="G163" s="272"/>
      <c r="H163" s="272"/>
      <c r="I163" s="272"/>
      <c r="J163" s="60">
        <f>+J164+J167</f>
        <v>6942.9000000000005</v>
      </c>
      <c r="K163" s="60">
        <f t="shared" ref="K163" si="47">+K164+K167</f>
        <v>3934</v>
      </c>
    </row>
    <row r="164" spans="1:11" s="4" customFormat="1" ht="47.25" x14ac:dyDescent="0.25">
      <c r="A164" s="11" t="s">
        <v>144</v>
      </c>
      <c r="B164" s="102" t="s">
        <v>212</v>
      </c>
      <c r="C164" s="85" t="s">
        <v>7</v>
      </c>
      <c r="D164" s="85">
        <v>7</v>
      </c>
      <c r="E164" s="85" t="s">
        <v>4</v>
      </c>
      <c r="F164" s="85" t="s">
        <v>3</v>
      </c>
      <c r="G164" s="274"/>
      <c r="H164" s="274"/>
      <c r="I164" s="274"/>
      <c r="J164" s="61">
        <f>SUM(J165)</f>
        <v>300</v>
      </c>
      <c r="K164" s="61">
        <f t="shared" ref="K164:K165" si="48">SUM(K165)</f>
        <v>70.900000000000006</v>
      </c>
    </row>
    <row r="165" spans="1:11" s="7" customFormat="1" ht="18.75" customHeight="1" x14ac:dyDescent="0.3">
      <c r="A165" s="5"/>
      <c r="B165" s="1" t="s">
        <v>20</v>
      </c>
      <c r="C165" s="203" t="s">
        <v>7</v>
      </c>
      <c r="D165" s="203">
        <v>7</v>
      </c>
      <c r="E165" s="203" t="s">
        <v>4</v>
      </c>
      <c r="F165" s="203">
        <v>80280</v>
      </c>
      <c r="G165" s="272"/>
      <c r="H165" s="272"/>
      <c r="I165" s="272"/>
      <c r="J165" s="6">
        <f>SUM(J166)</f>
        <v>300</v>
      </c>
      <c r="K165" s="6">
        <f t="shared" si="48"/>
        <v>70.900000000000006</v>
      </c>
    </row>
    <row r="166" spans="1:11" s="31" customFormat="1" ht="16.149999999999999" customHeight="1" x14ac:dyDescent="0.3">
      <c r="A166" s="8"/>
      <c r="B166" s="32" t="s">
        <v>181</v>
      </c>
      <c r="C166" s="90" t="s">
        <v>7</v>
      </c>
      <c r="D166" s="90" t="s">
        <v>157</v>
      </c>
      <c r="E166" s="90" t="s">
        <v>4</v>
      </c>
      <c r="F166" s="90" t="s">
        <v>187</v>
      </c>
      <c r="G166" s="94" t="s">
        <v>182</v>
      </c>
      <c r="H166" s="94" t="s">
        <v>33</v>
      </c>
      <c r="I166" s="94" t="s">
        <v>33</v>
      </c>
      <c r="J166" s="62">
        <v>300</v>
      </c>
      <c r="K166" s="62">
        <v>70.900000000000006</v>
      </c>
    </row>
    <row r="167" spans="1:11" s="31" customFormat="1" ht="40.5" customHeight="1" x14ac:dyDescent="0.3">
      <c r="A167" s="11" t="s">
        <v>606</v>
      </c>
      <c r="B167" s="224" t="s">
        <v>447</v>
      </c>
      <c r="C167" s="103" t="s">
        <v>7</v>
      </c>
      <c r="D167" s="103" t="s">
        <v>157</v>
      </c>
      <c r="E167" s="103" t="s">
        <v>446</v>
      </c>
      <c r="F167" s="103" t="s">
        <v>448</v>
      </c>
      <c r="G167" s="306"/>
      <c r="H167" s="307"/>
      <c r="I167" s="308"/>
      <c r="J167" s="66">
        <f>+J168</f>
        <v>6642.9000000000005</v>
      </c>
      <c r="K167" s="66">
        <f t="shared" ref="K167" si="49">+K168</f>
        <v>3863.1</v>
      </c>
    </row>
    <row r="168" spans="1:11" s="31" customFormat="1" ht="46.9" customHeight="1" x14ac:dyDescent="0.3">
      <c r="A168" s="11"/>
      <c r="B168" s="72" t="s">
        <v>596</v>
      </c>
      <c r="C168" s="203" t="s">
        <v>7</v>
      </c>
      <c r="D168" s="203" t="s">
        <v>157</v>
      </c>
      <c r="E168" s="203" t="s">
        <v>446</v>
      </c>
      <c r="F168" s="203" t="s">
        <v>448</v>
      </c>
      <c r="G168" s="269"/>
      <c r="H168" s="270"/>
      <c r="I168" s="271"/>
      <c r="J168" s="6">
        <f>+J169+J170+J171+J172</f>
        <v>6642.9000000000005</v>
      </c>
      <c r="K168" s="6">
        <f t="shared" ref="K168" si="50">+K169+K170+K171+K172</f>
        <v>3863.1</v>
      </c>
    </row>
    <row r="169" spans="1:11" s="31" customFormat="1" ht="33" customHeight="1" x14ac:dyDescent="0.3">
      <c r="A169" s="11"/>
      <c r="B169" s="32" t="s">
        <v>211</v>
      </c>
      <c r="C169" s="90" t="s">
        <v>7</v>
      </c>
      <c r="D169" s="90" t="s">
        <v>157</v>
      </c>
      <c r="E169" s="90" t="s">
        <v>446</v>
      </c>
      <c r="F169" s="90" t="s">
        <v>448</v>
      </c>
      <c r="G169" s="193" t="s">
        <v>184</v>
      </c>
      <c r="H169" s="94" t="s">
        <v>33</v>
      </c>
      <c r="I169" s="194" t="s">
        <v>35</v>
      </c>
      <c r="J169" s="62">
        <v>5950.1</v>
      </c>
      <c r="K169" s="62">
        <v>3499.2</v>
      </c>
    </row>
    <row r="170" spans="1:11" s="31" customFormat="1" ht="33" customHeight="1" x14ac:dyDescent="0.3">
      <c r="A170" s="8"/>
      <c r="B170" s="32" t="s">
        <v>211</v>
      </c>
      <c r="C170" s="90" t="s">
        <v>7</v>
      </c>
      <c r="D170" s="90" t="s">
        <v>157</v>
      </c>
      <c r="E170" s="90" t="s">
        <v>446</v>
      </c>
      <c r="F170" s="90" t="s">
        <v>448</v>
      </c>
      <c r="G170" s="194" t="s">
        <v>184</v>
      </c>
      <c r="H170" s="94" t="s">
        <v>33</v>
      </c>
      <c r="I170" s="94" t="s">
        <v>35</v>
      </c>
      <c r="J170" s="62">
        <v>108.7</v>
      </c>
      <c r="K170" s="62">
        <v>71.400000000000006</v>
      </c>
    </row>
    <row r="171" spans="1:11" s="31" customFormat="1" ht="33" customHeight="1" x14ac:dyDescent="0.3">
      <c r="A171" s="8"/>
      <c r="B171" s="32" t="s">
        <v>192</v>
      </c>
      <c r="C171" s="90" t="s">
        <v>7</v>
      </c>
      <c r="D171" s="90" t="s">
        <v>157</v>
      </c>
      <c r="E171" s="90" t="s">
        <v>446</v>
      </c>
      <c r="F171" s="90" t="s">
        <v>448</v>
      </c>
      <c r="G171" s="194" t="s">
        <v>191</v>
      </c>
      <c r="H171" s="94" t="s">
        <v>33</v>
      </c>
      <c r="I171" s="94" t="s">
        <v>35</v>
      </c>
      <c r="J171" s="62">
        <v>560</v>
      </c>
      <c r="K171" s="62">
        <v>286.60000000000002</v>
      </c>
    </row>
    <row r="172" spans="1:11" s="31" customFormat="1" ht="33" customHeight="1" x14ac:dyDescent="0.3">
      <c r="A172" s="8"/>
      <c r="B172" s="32" t="s">
        <v>192</v>
      </c>
      <c r="C172" s="90" t="s">
        <v>7</v>
      </c>
      <c r="D172" s="90" t="s">
        <v>157</v>
      </c>
      <c r="E172" s="90" t="s">
        <v>446</v>
      </c>
      <c r="F172" s="90" t="s">
        <v>448</v>
      </c>
      <c r="G172" s="194" t="s">
        <v>191</v>
      </c>
      <c r="H172" s="94" t="s">
        <v>33</v>
      </c>
      <c r="I172" s="94" t="s">
        <v>35</v>
      </c>
      <c r="J172" s="62">
        <v>24.1</v>
      </c>
      <c r="K172" s="62">
        <v>5.9</v>
      </c>
    </row>
    <row r="173" spans="1:11" s="16" customFormat="1" ht="31.5" x14ac:dyDescent="0.25">
      <c r="A173" s="18" t="s">
        <v>451</v>
      </c>
      <c r="B173" s="83" t="s">
        <v>462</v>
      </c>
      <c r="C173" s="84" t="s">
        <v>7</v>
      </c>
      <c r="D173" s="84" t="s">
        <v>27</v>
      </c>
      <c r="E173" s="84" t="s">
        <v>2</v>
      </c>
      <c r="F173" s="84" t="s">
        <v>3</v>
      </c>
      <c r="G173" s="275"/>
      <c r="H173" s="275"/>
      <c r="I173" s="275"/>
      <c r="J173" s="60">
        <f>SUM(+J174+J177+J180+J183)</f>
        <v>51973.4</v>
      </c>
      <c r="K173" s="60">
        <f t="shared" ref="K173" si="51">SUM(+K174+K177+K180+K183)</f>
        <v>22699.199999999997</v>
      </c>
    </row>
    <row r="174" spans="1:11" s="4" customFormat="1" ht="31.5" x14ac:dyDescent="0.25">
      <c r="A174" s="11" t="s">
        <v>452</v>
      </c>
      <c r="B174" s="102" t="s">
        <v>28</v>
      </c>
      <c r="C174" s="85" t="s">
        <v>7</v>
      </c>
      <c r="D174" s="85" t="s">
        <v>27</v>
      </c>
      <c r="E174" s="85" t="s">
        <v>21</v>
      </c>
      <c r="F174" s="85" t="s">
        <v>3</v>
      </c>
      <c r="G174" s="274"/>
      <c r="H174" s="274"/>
      <c r="I174" s="274"/>
      <c r="J174" s="61">
        <f>SUM(J175)</f>
        <v>12772</v>
      </c>
      <c r="K174" s="61">
        <f t="shared" ref="K174" si="52">SUM(K175)</f>
        <v>4828.8999999999996</v>
      </c>
    </row>
    <row r="175" spans="1:11" s="7" customFormat="1" x14ac:dyDescent="0.3">
      <c r="A175" s="5"/>
      <c r="B175" s="1" t="s">
        <v>29</v>
      </c>
      <c r="C175" s="203" t="s">
        <v>7</v>
      </c>
      <c r="D175" s="203" t="s">
        <v>27</v>
      </c>
      <c r="E175" s="203" t="s">
        <v>21</v>
      </c>
      <c r="F175" s="203" t="s">
        <v>271</v>
      </c>
      <c r="G175" s="272"/>
      <c r="H175" s="272"/>
      <c r="I175" s="272"/>
      <c r="J175" s="6">
        <f>+J176</f>
        <v>12772</v>
      </c>
      <c r="K175" s="6">
        <f t="shared" ref="K175" si="53">+K176</f>
        <v>4828.8999999999996</v>
      </c>
    </row>
    <row r="176" spans="1:11" s="31" customFormat="1" x14ac:dyDescent="0.3">
      <c r="A176" s="8"/>
      <c r="B176" s="32" t="s">
        <v>190</v>
      </c>
      <c r="C176" s="90" t="s">
        <v>7</v>
      </c>
      <c r="D176" s="90" t="s">
        <v>27</v>
      </c>
      <c r="E176" s="90" t="s">
        <v>21</v>
      </c>
      <c r="F176" s="90" t="s">
        <v>271</v>
      </c>
      <c r="G176" s="94" t="s">
        <v>189</v>
      </c>
      <c r="H176" s="94" t="s">
        <v>71</v>
      </c>
      <c r="I176" s="94" t="s">
        <v>21</v>
      </c>
      <c r="J176" s="62">
        <v>12772</v>
      </c>
      <c r="K176" s="62">
        <v>4828.8999999999996</v>
      </c>
    </row>
    <row r="177" spans="1:14" s="4" customFormat="1" ht="31.5" x14ac:dyDescent="0.25">
      <c r="A177" s="11" t="s">
        <v>335</v>
      </c>
      <c r="B177" s="102" t="s">
        <v>31</v>
      </c>
      <c r="C177" s="85" t="s">
        <v>7</v>
      </c>
      <c r="D177" s="85" t="s">
        <v>27</v>
      </c>
      <c r="E177" s="85" t="s">
        <v>30</v>
      </c>
      <c r="F177" s="85" t="s">
        <v>3</v>
      </c>
      <c r="G177" s="274"/>
      <c r="H177" s="274"/>
      <c r="I177" s="274"/>
      <c r="J177" s="61">
        <f>SUM(J178)</f>
        <v>9158</v>
      </c>
      <c r="K177" s="61">
        <f t="shared" ref="K177:K178" si="54">SUM(K178)</f>
        <v>5068.3999999999996</v>
      </c>
    </row>
    <row r="178" spans="1:14" s="7" customFormat="1" ht="31.5" x14ac:dyDescent="0.3">
      <c r="A178" s="5"/>
      <c r="B178" s="1" t="s">
        <v>32</v>
      </c>
      <c r="C178" s="203" t="s">
        <v>7</v>
      </c>
      <c r="D178" s="203" t="s">
        <v>27</v>
      </c>
      <c r="E178" s="203" t="s">
        <v>30</v>
      </c>
      <c r="F178" s="203" t="s">
        <v>272</v>
      </c>
      <c r="G178" s="272"/>
      <c r="H178" s="272"/>
      <c r="I178" s="272"/>
      <c r="J178" s="6">
        <f>SUM(J179)</f>
        <v>9158</v>
      </c>
      <c r="K178" s="6">
        <f t="shared" si="54"/>
        <v>5068.3999999999996</v>
      </c>
    </row>
    <row r="179" spans="1:14" s="31" customFormat="1" x14ac:dyDescent="0.3">
      <c r="A179" s="8"/>
      <c r="B179" s="32" t="s">
        <v>190</v>
      </c>
      <c r="C179" s="90" t="s">
        <v>7</v>
      </c>
      <c r="D179" s="90" t="s">
        <v>27</v>
      </c>
      <c r="E179" s="90" t="s">
        <v>30</v>
      </c>
      <c r="F179" s="90" t="s">
        <v>272</v>
      </c>
      <c r="G179" s="94" t="s">
        <v>189</v>
      </c>
      <c r="H179" s="94" t="s">
        <v>71</v>
      </c>
      <c r="I179" s="94" t="s">
        <v>21</v>
      </c>
      <c r="J179" s="62">
        <v>9158</v>
      </c>
      <c r="K179" s="62">
        <v>5068.3999999999996</v>
      </c>
    </row>
    <row r="180" spans="1:14" s="15" customFormat="1" ht="31.5" x14ac:dyDescent="0.3">
      <c r="A180" s="11" t="s">
        <v>453</v>
      </c>
      <c r="B180" s="225" t="s">
        <v>273</v>
      </c>
      <c r="C180" s="85" t="s">
        <v>7</v>
      </c>
      <c r="D180" s="85" t="s">
        <v>27</v>
      </c>
      <c r="E180" s="85" t="s">
        <v>5</v>
      </c>
      <c r="F180" s="85" t="s">
        <v>3</v>
      </c>
      <c r="G180" s="274"/>
      <c r="H180" s="274"/>
      <c r="I180" s="274"/>
      <c r="J180" s="61">
        <f>SUM(J181)</f>
        <v>29236</v>
      </c>
      <c r="K180" s="61">
        <f t="shared" ref="K180" si="55">SUM(K181)</f>
        <v>12683.3</v>
      </c>
    </row>
    <row r="181" spans="1:14" s="7" customFormat="1" ht="47.25" customHeight="1" x14ac:dyDescent="0.3">
      <c r="A181" s="5"/>
      <c r="B181" s="1" t="s">
        <v>400</v>
      </c>
      <c r="C181" s="203" t="s">
        <v>7</v>
      </c>
      <c r="D181" s="203" t="s">
        <v>27</v>
      </c>
      <c r="E181" s="203" t="s">
        <v>5</v>
      </c>
      <c r="F181" s="203" t="s">
        <v>449</v>
      </c>
      <c r="G181" s="272"/>
      <c r="H181" s="272"/>
      <c r="I181" s="272"/>
      <c r="J181" s="6">
        <f>+J182</f>
        <v>29236</v>
      </c>
      <c r="K181" s="6">
        <f t="shared" ref="K181" si="56">+K182</f>
        <v>12683.3</v>
      </c>
    </row>
    <row r="182" spans="1:14" s="31" customFormat="1" x14ac:dyDescent="0.3">
      <c r="A182" s="8"/>
      <c r="B182" s="32" t="s">
        <v>190</v>
      </c>
      <c r="C182" s="90" t="s">
        <v>7</v>
      </c>
      <c r="D182" s="90" t="s">
        <v>27</v>
      </c>
      <c r="E182" s="90" t="s">
        <v>5</v>
      </c>
      <c r="F182" s="90" t="s">
        <v>449</v>
      </c>
      <c r="G182" s="94" t="s">
        <v>189</v>
      </c>
      <c r="H182" s="94" t="s">
        <v>71</v>
      </c>
      <c r="I182" s="94" t="s">
        <v>21</v>
      </c>
      <c r="J182" s="62">
        <v>29236</v>
      </c>
      <c r="K182" s="62">
        <v>12683.3</v>
      </c>
    </row>
    <row r="183" spans="1:14" s="4" customFormat="1" ht="63" customHeight="1" x14ac:dyDescent="0.25">
      <c r="A183" s="11" t="s">
        <v>454</v>
      </c>
      <c r="B183" s="226" t="s">
        <v>218</v>
      </c>
      <c r="C183" s="85" t="s">
        <v>7</v>
      </c>
      <c r="D183" s="85" t="s">
        <v>27</v>
      </c>
      <c r="E183" s="85" t="s">
        <v>35</v>
      </c>
      <c r="F183" s="85" t="s">
        <v>3</v>
      </c>
      <c r="G183" s="274"/>
      <c r="H183" s="274"/>
      <c r="I183" s="274"/>
      <c r="J183" s="61">
        <f>SUM(J184)</f>
        <v>807.4</v>
      </c>
      <c r="K183" s="61">
        <f t="shared" ref="K183:K184" si="57">SUM(K184)</f>
        <v>118.6</v>
      </c>
    </row>
    <row r="184" spans="1:14" s="7" customFormat="1" ht="46.5" customHeight="1" x14ac:dyDescent="0.3">
      <c r="A184" s="5"/>
      <c r="B184" s="1" t="s">
        <v>219</v>
      </c>
      <c r="C184" s="203" t="s">
        <v>7</v>
      </c>
      <c r="D184" s="203" t="s">
        <v>27</v>
      </c>
      <c r="E184" s="203" t="s">
        <v>35</v>
      </c>
      <c r="F184" s="203" t="s">
        <v>220</v>
      </c>
      <c r="G184" s="272"/>
      <c r="H184" s="272"/>
      <c r="I184" s="272"/>
      <c r="J184" s="6">
        <f>SUM(J185)</f>
        <v>807.4</v>
      </c>
      <c r="K184" s="6">
        <f t="shared" si="57"/>
        <v>118.6</v>
      </c>
    </row>
    <row r="185" spans="1:14" s="31" customFormat="1" x14ac:dyDescent="0.3">
      <c r="A185" s="8"/>
      <c r="B185" s="32" t="s">
        <v>190</v>
      </c>
      <c r="C185" s="90" t="s">
        <v>7</v>
      </c>
      <c r="D185" s="90" t="s">
        <v>27</v>
      </c>
      <c r="E185" s="90" t="s">
        <v>35</v>
      </c>
      <c r="F185" s="90" t="s">
        <v>220</v>
      </c>
      <c r="G185" s="94" t="s">
        <v>189</v>
      </c>
      <c r="H185" s="94" t="s">
        <v>71</v>
      </c>
      <c r="I185" s="94" t="s">
        <v>21</v>
      </c>
      <c r="J185" s="62">
        <v>807.4</v>
      </c>
      <c r="K185" s="62">
        <v>118.6</v>
      </c>
    </row>
    <row r="186" spans="1:14" s="3" customFormat="1" ht="31.5" x14ac:dyDescent="0.25">
      <c r="A186" s="30" t="s">
        <v>79</v>
      </c>
      <c r="B186" s="77" t="s">
        <v>37</v>
      </c>
      <c r="C186" s="78" t="s">
        <v>4</v>
      </c>
      <c r="D186" s="78" t="s">
        <v>36</v>
      </c>
      <c r="E186" s="78" t="s">
        <v>2</v>
      </c>
      <c r="F186" s="78" t="s">
        <v>3</v>
      </c>
      <c r="G186" s="294"/>
      <c r="H186" s="295"/>
      <c r="I186" s="296"/>
      <c r="J186" s="56">
        <f>SUM(J187)</f>
        <v>28390.7</v>
      </c>
      <c r="K186" s="56">
        <f t="shared" ref="K186" si="58">SUM(K187)</f>
        <v>14470.300000000001</v>
      </c>
    </row>
    <row r="187" spans="1:14" s="3" customFormat="1" ht="16.5" x14ac:dyDescent="0.25">
      <c r="A187" s="18" t="s">
        <v>145</v>
      </c>
      <c r="B187" s="83" t="s">
        <v>39</v>
      </c>
      <c r="C187" s="84" t="s">
        <v>4</v>
      </c>
      <c r="D187" s="84" t="s">
        <v>38</v>
      </c>
      <c r="E187" s="84" t="s">
        <v>2</v>
      </c>
      <c r="F187" s="84" t="s">
        <v>3</v>
      </c>
      <c r="G187" s="297"/>
      <c r="H187" s="298"/>
      <c r="I187" s="299"/>
      <c r="J187" s="60">
        <f>SUM(J188+J191+J196+J200+J206)</f>
        <v>28390.7</v>
      </c>
      <c r="K187" s="60">
        <f>SUM(K188+K191+K196+K200+K206)</f>
        <v>14470.300000000001</v>
      </c>
    </row>
    <row r="188" spans="1:14" s="4" customFormat="1" ht="16.5" x14ac:dyDescent="0.25">
      <c r="A188" s="11" t="s">
        <v>146</v>
      </c>
      <c r="B188" s="102" t="s">
        <v>40</v>
      </c>
      <c r="C188" s="85" t="s">
        <v>4</v>
      </c>
      <c r="D188" s="85" t="s">
        <v>38</v>
      </c>
      <c r="E188" s="85" t="s">
        <v>1</v>
      </c>
      <c r="F188" s="85" t="s">
        <v>3</v>
      </c>
      <c r="G188" s="297"/>
      <c r="H188" s="298"/>
      <c r="I188" s="299"/>
      <c r="J188" s="61">
        <f>SUM(J189)</f>
        <v>16158</v>
      </c>
      <c r="K188" s="61">
        <f t="shared" ref="K188:K189" si="59">SUM(K189)</f>
        <v>8658.6</v>
      </c>
    </row>
    <row r="189" spans="1:14" s="7" customFormat="1" ht="31.5" x14ac:dyDescent="0.3">
      <c r="A189" s="2"/>
      <c r="B189" s="1" t="s">
        <v>42</v>
      </c>
      <c r="C189" s="203" t="s">
        <v>4</v>
      </c>
      <c r="D189" s="203" t="s">
        <v>38</v>
      </c>
      <c r="E189" s="203" t="s">
        <v>1</v>
      </c>
      <c r="F189" s="203" t="s">
        <v>41</v>
      </c>
      <c r="G189" s="300"/>
      <c r="H189" s="301"/>
      <c r="I189" s="302"/>
      <c r="J189" s="6">
        <f>SUM(J190)</f>
        <v>16158</v>
      </c>
      <c r="K189" s="6">
        <f t="shared" si="59"/>
        <v>8658.6</v>
      </c>
    </row>
    <row r="190" spans="1:14" s="31" customFormat="1" x14ac:dyDescent="0.3">
      <c r="A190" s="17"/>
      <c r="B190" s="32" t="s">
        <v>190</v>
      </c>
      <c r="C190" s="90" t="s">
        <v>4</v>
      </c>
      <c r="D190" s="90" t="s">
        <v>38</v>
      </c>
      <c r="E190" s="90" t="s">
        <v>1</v>
      </c>
      <c r="F190" s="90" t="s">
        <v>41</v>
      </c>
      <c r="G190" s="94" t="s">
        <v>189</v>
      </c>
      <c r="H190" s="94" t="s">
        <v>71</v>
      </c>
      <c r="I190" s="94" t="s">
        <v>1</v>
      </c>
      <c r="J190" s="62">
        <v>16158</v>
      </c>
      <c r="K190" s="62">
        <v>8658.6</v>
      </c>
      <c r="L190" s="31">
        <v>50</v>
      </c>
      <c r="M190" s="31">
        <v>50</v>
      </c>
      <c r="N190" s="31">
        <v>50</v>
      </c>
    </row>
    <row r="191" spans="1:14" s="4" customFormat="1" ht="16.5" x14ac:dyDescent="0.25">
      <c r="A191" s="11" t="s">
        <v>147</v>
      </c>
      <c r="B191" s="102" t="s">
        <v>43</v>
      </c>
      <c r="C191" s="85" t="s">
        <v>4</v>
      </c>
      <c r="D191" s="85" t="s">
        <v>38</v>
      </c>
      <c r="E191" s="85" t="s">
        <v>7</v>
      </c>
      <c r="F191" s="85" t="s">
        <v>3</v>
      </c>
      <c r="G191" s="288"/>
      <c r="H191" s="289"/>
      <c r="I191" s="290"/>
      <c r="J191" s="61">
        <f>+J192+J194</f>
        <v>3500</v>
      </c>
      <c r="K191" s="61">
        <f t="shared" ref="K191:K192" si="60">SUM(K192)</f>
        <v>0</v>
      </c>
    </row>
    <row r="192" spans="1:14" s="7" customFormat="1" x14ac:dyDescent="0.3">
      <c r="A192" s="2"/>
      <c r="B192" s="1" t="s">
        <v>45</v>
      </c>
      <c r="C192" s="203" t="s">
        <v>4</v>
      </c>
      <c r="D192" s="203" t="s">
        <v>38</v>
      </c>
      <c r="E192" s="203" t="s">
        <v>7</v>
      </c>
      <c r="F192" s="203" t="s">
        <v>44</v>
      </c>
      <c r="G192" s="291"/>
      <c r="H192" s="292"/>
      <c r="I192" s="293"/>
      <c r="J192" s="6">
        <f>SUM(J193)</f>
        <v>3500</v>
      </c>
      <c r="K192" s="6">
        <f t="shared" si="60"/>
        <v>0</v>
      </c>
    </row>
    <row r="193" spans="1:14" s="31" customFormat="1" ht="14.45" customHeight="1" x14ac:dyDescent="0.3">
      <c r="A193" s="17"/>
      <c r="B193" s="32" t="s">
        <v>190</v>
      </c>
      <c r="C193" s="90" t="s">
        <v>4</v>
      </c>
      <c r="D193" s="90" t="s">
        <v>38</v>
      </c>
      <c r="E193" s="90" t="s">
        <v>7</v>
      </c>
      <c r="F193" s="90" t="s">
        <v>44</v>
      </c>
      <c r="G193" s="94" t="s">
        <v>189</v>
      </c>
      <c r="H193" s="94" t="s">
        <v>71</v>
      </c>
      <c r="I193" s="94" t="s">
        <v>4</v>
      </c>
      <c r="J193" s="62">
        <v>3500</v>
      </c>
      <c r="K193" s="62">
        <v>0</v>
      </c>
    </row>
    <row r="194" spans="1:14" s="7" customFormat="1" ht="39.6" customHeight="1" x14ac:dyDescent="0.3">
      <c r="A194" s="2"/>
      <c r="B194" s="1" t="s">
        <v>275</v>
      </c>
      <c r="C194" s="203" t="s">
        <v>4</v>
      </c>
      <c r="D194" s="203" t="s">
        <v>38</v>
      </c>
      <c r="E194" s="203" t="s">
        <v>7</v>
      </c>
      <c r="F194" s="203" t="s">
        <v>290</v>
      </c>
      <c r="G194" s="183"/>
      <c r="H194" s="183"/>
      <c r="I194" s="183"/>
      <c r="J194" s="6">
        <f>+J195</f>
        <v>0</v>
      </c>
      <c r="K194" s="6"/>
    </row>
    <row r="195" spans="1:14" s="31" customFormat="1" x14ac:dyDescent="0.3">
      <c r="A195" s="17"/>
      <c r="B195" s="32" t="s">
        <v>190</v>
      </c>
      <c r="C195" s="90" t="s">
        <v>4</v>
      </c>
      <c r="D195" s="90" t="s">
        <v>38</v>
      </c>
      <c r="E195" s="90" t="s">
        <v>7</v>
      </c>
      <c r="F195" s="90" t="s">
        <v>290</v>
      </c>
      <c r="G195" s="94" t="s">
        <v>189</v>
      </c>
      <c r="H195" s="94" t="s">
        <v>71</v>
      </c>
      <c r="I195" s="94" t="s">
        <v>4</v>
      </c>
      <c r="J195" s="62"/>
      <c r="K195" s="62"/>
    </row>
    <row r="196" spans="1:14" s="4" customFormat="1" ht="16.5" x14ac:dyDescent="0.25">
      <c r="A196" s="11" t="s">
        <v>148</v>
      </c>
      <c r="B196" s="102" t="s">
        <v>46</v>
      </c>
      <c r="C196" s="85" t="s">
        <v>4</v>
      </c>
      <c r="D196" s="85" t="s">
        <v>38</v>
      </c>
      <c r="E196" s="85" t="s">
        <v>4</v>
      </c>
      <c r="F196" s="85" t="s">
        <v>3</v>
      </c>
      <c r="G196" s="288"/>
      <c r="H196" s="289"/>
      <c r="I196" s="290"/>
      <c r="J196" s="61">
        <f>SUM(J197)</f>
        <v>4180</v>
      </c>
      <c r="K196" s="61">
        <f t="shared" ref="K196:K197" si="61">SUM(K197)</f>
        <v>1609.2</v>
      </c>
    </row>
    <row r="197" spans="1:14" s="7" customFormat="1" ht="31.5" x14ac:dyDescent="0.3">
      <c r="A197" s="2"/>
      <c r="B197" s="1" t="s">
        <v>315</v>
      </c>
      <c r="C197" s="203" t="s">
        <v>4</v>
      </c>
      <c r="D197" s="203" t="s">
        <v>38</v>
      </c>
      <c r="E197" s="203" t="s">
        <v>4</v>
      </c>
      <c r="F197" s="203" t="s">
        <v>47</v>
      </c>
      <c r="G197" s="291"/>
      <c r="H197" s="292"/>
      <c r="I197" s="293"/>
      <c r="J197" s="6">
        <f>SUM(J198)</f>
        <v>4180</v>
      </c>
      <c r="K197" s="6">
        <f t="shared" si="61"/>
        <v>1609.2</v>
      </c>
    </row>
    <row r="198" spans="1:14" s="31" customFormat="1" ht="15.6" customHeight="1" x14ac:dyDescent="0.3">
      <c r="A198" s="17"/>
      <c r="B198" s="32" t="s">
        <v>190</v>
      </c>
      <c r="C198" s="90" t="s">
        <v>4</v>
      </c>
      <c r="D198" s="90" t="s">
        <v>38</v>
      </c>
      <c r="E198" s="90" t="s">
        <v>4</v>
      </c>
      <c r="F198" s="90" t="s">
        <v>47</v>
      </c>
      <c r="G198" s="94" t="s">
        <v>189</v>
      </c>
      <c r="H198" s="94" t="s">
        <v>71</v>
      </c>
      <c r="I198" s="94" t="s">
        <v>4</v>
      </c>
      <c r="J198" s="62">
        <v>4180</v>
      </c>
      <c r="K198" s="62">
        <v>1609.2</v>
      </c>
    </row>
    <row r="199" spans="1:14" s="31" customFormat="1" x14ac:dyDescent="0.3">
      <c r="A199" s="17"/>
      <c r="B199" s="32" t="s">
        <v>190</v>
      </c>
      <c r="C199" s="90" t="s">
        <v>4</v>
      </c>
      <c r="D199" s="90" t="s">
        <v>38</v>
      </c>
      <c r="E199" s="90" t="s">
        <v>4</v>
      </c>
      <c r="F199" s="90" t="s">
        <v>48</v>
      </c>
      <c r="G199" s="94" t="s">
        <v>189</v>
      </c>
      <c r="H199" s="94" t="s">
        <v>71</v>
      </c>
      <c r="I199" s="94" t="s">
        <v>4</v>
      </c>
      <c r="J199" s="62">
        <v>0</v>
      </c>
      <c r="K199" s="62">
        <v>0</v>
      </c>
      <c r="L199" s="31">
        <v>161.5</v>
      </c>
      <c r="M199" s="31">
        <v>161.5</v>
      </c>
      <c r="N199" s="31">
        <v>161.5</v>
      </c>
    </row>
    <row r="200" spans="1:14" s="4" customFormat="1" ht="18.75" customHeight="1" x14ac:dyDescent="0.25">
      <c r="A200" s="11" t="s">
        <v>149</v>
      </c>
      <c r="B200" s="102" t="s">
        <v>49</v>
      </c>
      <c r="C200" s="85" t="s">
        <v>4</v>
      </c>
      <c r="D200" s="85" t="s">
        <v>38</v>
      </c>
      <c r="E200" s="85" t="s">
        <v>30</v>
      </c>
      <c r="F200" s="85" t="s">
        <v>3</v>
      </c>
      <c r="G200" s="288"/>
      <c r="H200" s="289"/>
      <c r="I200" s="290"/>
      <c r="J200" s="61">
        <f>+J201+J204</f>
        <v>772.2</v>
      </c>
      <c r="K200" s="61">
        <f t="shared" ref="K200" si="62">+K201+K204</f>
        <v>422</v>
      </c>
    </row>
    <row r="201" spans="1:14" s="7" customFormat="1" x14ac:dyDescent="0.3">
      <c r="A201" s="2"/>
      <c r="B201" s="1" t="s">
        <v>51</v>
      </c>
      <c r="C201" s="203" t="s">
        <v>4</v>
      </c>
      <c r="D201" s="203" t="s">
        <v>38</v>
      </c>
      <c r="E201" s="203" t="s">
        <v>30</v>
      </c>
      <c r="F201" s="203" t="s">
        <v>50</v>
      </c>
      <c r="G201" s="291"/>
      <c r="H201" s="292"/>
      <c r="I201" s="293"/>
      <c r="J201" s="6">
        <f>+J202+J203</f>
        <v>772.2</v>
      </c>
      <c r="K201" s="6">
        <f>K202+K203</f>
        <v>422</v>
      </c>
    </row>
    <row r="202" spans="1:14" s="31" customFormat="1" ht="34.9" customHeight="1" x14ac:dyDescent="0.3">
      <c r="A202" s="17"/>
      <c r="B202" s="32" t="s">
        <v>192</v>
      </c>
      <c r="C202" s="90" t="s">
        <v>4</v>
      </c>
      <c r="D202" s="90" t="s">
        <v>38</v>
      </c>
      <c r="E202" s="90" t="s">
        <v>30</v>
      </c>
      <c r="F202" s="90" t="s">
        <v>50</v>
      </c>
      <c r="G202" s="94" t="s">
        <v>191</v>
      </c>
      <c r="H202" s="94" t="s">
        <v>71</v>
      </c>
      <c r="I202" s="94" t="s">
        <v>5</v>
      </c>
      <c r="J202" s="62">
        <v>702.2</v>
      </c>
      <c r="K202" s="62">
        <v>352</v>
      </c>
    </row>
    <row r="203" spans="1:14" s="31" customFormat="1" ht="34.9" customHeight="1" x14ac:dyDescent="0.3">
      <c r="A203" s="17"/>
      <c r="B203" s="32" t="s">
        <v>637</v>
      </c>
      <c r="C203" s="90" t="s">
        <v>4</v>
      </c>
      <c r="D203" s="90" t="s">
        <v>38</v>
      </c>
      <c r="E203" s="90" t="s">
        <v>30</v>
      </c>
      <c r="F203" s="90" t="s">
        <v>290</v>
      </c>
      <c r="G203" s="94" t="s">
        <v>182</v>
      </c>
      <c r="H203" s="94" t="s">
        <v>71</v>
      </c>
      <c r="I203" s="94" t="s">
        <v>5</v>
      </c>
      <c r="J203" s="62">
        <v>70</v>
      </c>
      <c r="K203" s="62">
        <v>70</v>
      </c>
    </row>
    <row r="204" spans="1:14" s="31" customFormat="1" ht="47.25" x14ac:dyDescent="0.3">
      <c r="A204" s="17"/>
      <c r="B204" s="32" t="s">
        <v>473</v>
      </c>
      <c r="C204" s="203" t="s">
        <v>4</v>
      </c>
      <c r="D204" s="203" t="s">
        <v>38</v>
      </c>
      <c r="E204" s="203" t="s">
        <v>30</v>
      </c>
      <c r="F204" s="203" t="s">
        <v>299</v>
      </c>
      <c r="G204" s="269"/>
      <c r="H204" s="270"/>
      <c r="I204" s="271"/>
      <c r="J204" s="6">
        <f>+J205</f>
        <v>0</v>
      </c>
      <c r="K204" s="6">
        <f t="shared" ref="K204" si="63">+K205</f>
        <v>0</v>
      </c>
    </row>
    <row r="205" spans="1:14" s="31" customFormat="1" ht="31.5" x14ac:dyDescent="0.3">
      <c r="A205" s="17"/>
      <c r="B205" s="32" t="s">
        <v>192</v>
      </c>
      <c r="C205" s="90" t="s">
        <v>4</v>
      </c>
      <c r="D205" s="90" t="s">
        <v>38</v>
      </c>
      <c r="E205" s="90" t="s">
        <v>30</v>
      </c>
      <c r="F205" s="90" t="s">
        <v>299</v>
      </c>
      <c r="G205" s="105" t="s">
        <v>191</v>
      </c>
      <c r="H205" s="105" t="s">
        <v>71</v>
      </c>
      <c r="I205" s="105" t="s">
        <v>5</v>
      </c>
      <c r="J205" s="62">
        <v>0</v>
      </c>
      <c r="K205" s="62">
        <v>0</v>
      </c>
    </row>
    <row r="206" spans="1:14" s="31" customFormat="1" ht="32.25" x14ac:dyDescent="0.3">
      <c r="A206" s="28" t="s">
        <v>492</v>
      </c>
      <c r="B206" s="227" t="s">
        <v>450</v>
      </c>
      <c r="C206" s="103" t="s">
        <v>4</v>
      </c>
      <c r="D206" s="103" t="s">
        <v>38</v>
      </c>
      <c r="E206" s="103" t="s">
        <v>5</v>
      </c>
      <c r="F206" s="103" t="s">
        <v>3</v>
      </c>
      <c r="G206" s="282"/>
      <c r="H206" s="283"/>
      <c r="I206" s="284"/>
      <c r="J206" s="66">
        <f>J207</f>
        <v>3780.5</v>
      </c>
      <c r="K206" s="66">
        <f>K207</f>
        <v>3780.5</v>
      </c>
    </row>
    <row r="207" spans="1:14" s="31" customFormat="1" ht="32.25" x14ac:dyDescent="0.3">
      <c r="A207" s="17"/>
      <c r="B207" s="220" t="s">
        <v>602</v>
      </c>
      <c r="C207" s="90" t="s">
        <v>4</v>
      </c>
      <c r="D207" s="90" t="s">
        <v>38</v>
      </c>
      <c r="E207" s="90" t="s">
        <v>5</v>
      </c>
      <c r="F207" s="90" t="s">
        <v>65</v>
      </c>
      <c r="G207" s="279"/>
      <c r="H207" s="280"/>
      <c r="I207" s="281"/>
      <c r="J207" s="62">
        <f>+J208</f>
        <v>3780.5</v>
      </c>
      <c r="K207" s="62">
        <f>+K208</f>
        <v>3780.5</v>
      </c>
    </row>
    <row r="208" spans="1:14" s="31" customFormat="1" x14ac:dyDescent="0.3">
      <c r="A208" s="17"/>
      <c r="B208" s="32" t="s">
        <v>190</v>
      </c>
      <c r="C208" s="90" t="s">
        <v>4</v>
      </c>
      <c r="D208" s="90" t="s">
        <v>38</v>
      </c>
      <c r="E208" s="90" t="s">
        <v>5</v>
      </c>
      <c r="F208" s="90" t="s">
        <v>65</v>
      </c>
      <c r="G208" s="94" t="s">
        <v>189</v>
      </c>
      <c r="H208" s="94" t="s">
        <v>4</v>
      </c>
      <c r="I208" s="94" t="s">
        <v>71</v>
      </c>
      <c r="J208" s="62">
        <v>3780.5</v>
      </c>
      <c r="K208" s="62">
        <v>3780.5</v>
      </c>
    </row>
    <row r="209" spans="1:15" s="3" customFormat="1" ht="30.75" customHeight="1" x14ac:dyDescent="0.25">
      <c r="A209" s="30" t="s">
        <v>81</v>
      </c>
      <c r="B209" s="77" t="s">
        <v>52</v>
      </c>
      <c r="C209" s="78" t="s">
        <v>21</v>
      </c>
      <c r="D209" s="78" t="s">
        <v>36</v>
      </c>
      <c r="E209" s="78" t="s">
        <v>2</v>
      </c>
      <c r="F209" s="78" t="s">
        <v>3</v>
      </c>
      <c r="G209" s="106"/>
      <c r="H209" s="107"/>
      <c r="I209" s="108"/>
      <c r="J209" s="56">
        <f>SUM(J210)</f>
        <v>28290.400000000001</v>
      </c>
      <c r="K209" s="56">
        <f t="shared" ref="K209:K212" si="64">SUM(K210)</f>
        <v>0</v>
      </c>
    </row>
    <row r="210" spans="1:15" s="3" customFormat="1" ht="30" customHeight="1" x14ac:dyDescent="0.25">
      <c r="A210" s="18" t="s">
        <v>150</v>
      </c>
      <c r="B210" s="83" t="s">
        <v>53</v>
      </c>
      <c r="C210" s="84" t="s">
        <v>21</v>
      </c>
      <c r="D210" s="84" t="s">
        <v>38</v>
      </c>
      <c r="E210" s="84" t="s">
        <v>2</v>
      </c>
      <c r="F210" s="84" t="s">
        <v>3</v>
      </c>
      <c r="G210" s="109"/>
      <c r="H210" s="110"/>
      <c r="I210" s="111"/>
      <c r="J210" s="60">
        <f>++J211+J214+J220+J216+J218</f>
        <v>28290.400000000001</v>
      </c>
      <c r="K210" s="60">
        <f t="shared" ref="K210" si="65">++K211+K214+K220+K216+K218</f>
        <v>0</v>
      </c>
    </row>
    <row r="211" spans="1:15" s="4" customFormat="1" ht="48.6" customHeight="1" x14ac:dyDescent="0.25">
      <c r="A211" s="11" t="s">
        <v>151</v>
      </c>
      <c r="B211" s="102" t="s">
        <v>54</v>
      </c>
      <c r="C211" s="85" t="s">
        <v>21</v>
      </c>
      <c r="D211" s="85" t="s">
        <v>38</v>
      </c>
      <c r="E211" s="85" t="s">
        <v>1</v>
      </c>
      <c r="F211" s="85" t="s">
        <v>3</v>
      </c>
      <c r="G211" s="87"/>
      <c r="H211" s="88"/>
      <c r="I211" s="89"/>
      <c r="J211" s="61">
        <f>SUM(J212)</f>
        <v>0</v>
      </c>
      <c r="K211" s="61">
        <f t="shared" si="64"/>
        <v>0</v>
      </c>
    </row>
    <row r="212" spans="1:15" s="7" customFormat="1" ht="31.15" customHeight="1" x14ac:dyDescent="0.3">
      <c r="A212" s="2"/>
      <c r="B212" s="1" t="s">
        <v>56</v>
      </c>
      <c r="C212" s="203" t="s">
        <v>21</v>
      </c>
      <c r="D212" s="203" t="s">
        <v>38</v>
      </c>
      <c r="E212" s="203" t="s">
        <v>1</v>
      </c>
      <c r="F212" s="203" t="s">
        <v>55</v>
      </c>
      <c r="G212" s="80"/>
      <c r="H212" s="81"/>
      <c r="I212" s="82"/>
      <c r="J212" s="6">
        <f>SUM(J213)</f>
        <v>0</v>
      </c>
      <c r="K212" s="6">
        <f t="shared" si="64"/>
        <v>0</v>
      </c>
    </row>
    <row r="213" spans="1:15" s="31" customFormat="1" ht="17.45" customHeight="1" x14ac:dyDescent="0.3">
      <c r="A213" s="2"/>
      <c r="B213" s="32" t="s">
        <v>185</v>
      </c>
      <c r="C213" s="90" t="s">
        <v>21</v>
      </c>
      <c r="D213" s="90" t="s">
        <v>38</v>
      </c>
      <c r="E213" s="90" t="s">
        <v>1</v>
      </c>
      <c r="F213" s="90" t="s">
        <v>55</v>
      </c>
      <c r="G213" s="94" t="s">
        <v>186</v>
      </c>
      <c r="H213" s="94" t="s">
        <v>21</v>
      </c>
      <c r="I213" s="94" t="s">
        <v>83</v>
      </c>
      <c r="J213" s="62"/>
      <c r="K213" s="62"/>
    </row>
    <row r="214" spans="1:15" s="31" customFormat="1" ht="97.15" customHeight="1" x14ac:dyDescent="0.3">
      <c r="A214" s="11" t="s">
        <v>298</v>
      </c>
      <c r="B214" s="148" t="s">
        <v>295</v>
      </c>
      <c r="C214" s="103" t="s">
        <v>21</v>
      </c>
      <c r="D214" s="112" t="s">
        <v>38</v>
      </c>
      <c r="E214" s="113" t="s">
        <v>7</v>
      </c>
      <c r="F214" s="202" t="s">
        <v>3</v>
      </c>
      <c r="G214" s="113"/>
      <c r="H214" s="94"/>
      <c r="I214" s="94"/>
      <c r="J214" s="61">
        <f>+J215</f>
        <v>0</v>
      </c>
      <c r="K214" s="61">
        <f t="shared" ref="K214:K220" si="66">+K215</f>
        <v>0</v>
      </c>
    </row>
    <row r="215" spans="1:15" s="31" customFormat="1" ht="46.9" customHeight="1" x14ac:dyDescent="0.3">
      <c r="A215" s="2"/>
      <c r="B215" s="32" t="s">
        <v>296</v>
      </c>
      <c r="C215" s="94" t="s">
        <v>21</v>
      </c>
      <c r="D215" s="192" t="s">
        <v>38</v>
      </c>
      <c r="E215" s="90" t="s">
        <v>7</v>
      </c>
      <c r="F215" s="114" t="s">
        <v>55</v>
      </c>
      <c r="G215" s="90" t="s">
        <v>186</v>
      </c>
      <c r="H215" s="94" t="s">
        <v>21</v>
      </c>
      <c r="I215" s="94" t="s">
        <v>83</v>
      </c>
      <c r="J215" s="62">
        <v>0</v>
      </c>
      <c r="K215" s="62"/>
    </row>
    <row r="216" spans="1:15" s="31" customFormat="1" ht="78.75" x14ac:dyDescent="0.3">
      <c r="A216" s="11" t="s">
        <v>151</v>
      </c>
      <c r="B216" s="148" t="s">
        <v>614</v>
      </c>
      <c r="C216" s="103" t="s">
        <v>21</v>
      </c>
      <c r="D216" s="112" t="s">
        <v>38</v>
      </c>
      <c r="E216" s="113" t="s">
        <v>4</v>
      </c>
      <c r="F216" s="202" t="s">
        <v>3</v>
      </c>
      <c r="G216" s="115"/>
      <c r="H216" s="116"/>
      <c r="I216" s="117"/>
      <c r="J216" s="61">
        <f>+J217</f>
        <v>28290.400000000001</v>
      </c>
      <c r="K216" s="61">
        <f t="shared" si="66"/>
        <v>0</v>
      </c>
    </row>
    <row r="217" spans="1:15" s="31" customFormat="1" ht="34.15" customHeight="1" x14ac:dyDescent="0.3">
      <c r="A217" s="2"/>
      <c r="B217" s="32" t="s">
        <v>389</v>
      </c>
      <c r="C217" s="94" t="s">
        <v>21</v>
      </c>
      <c r="D217" s="192" t="s">
        <v>38</v>
      </c>
      <c r="E217" s="90" t="s">
        <v>4</v>
      </c>
      <c r="F217" s="114" t="s">
        <v>55</v>
      </c>
      <c r="G217" s="90" t="s">
        <v>186</v>
      </c>
      <c r="H217" s="94" t="s">
        <v>21</v>
      </c>
      <c r="I217" s="94" t="s">
        <v>83</v>
      </c>
      <c r="J217" s="62">
        <v>28290.400000000001</v>
      </c>
      <c r="K217" s="62">
        <v>0</v>
      </c>
    </row>
    <row r="218" spans="1:15" s="31" customFormat="1" ht="63" x14ac:dyDescent="0.3">
      <c r="A218" s="11" t="s">
        <v>341</v>
      </c>
      <c r="B218" s="148" t="s">
        <v>340</v>
      </c>
      <c r="C218" s="103" t="s">
        <v>21</v>
      </c>
      <c r="D218" s="112" t="s">
        <v>38</v>
      </c>
      <c r="E218" s="113" t="s">
        <v>21</v>
      </c>
      <c r="F218" s="202" t="s">
        <v>3</v>
      </c>
      <c r="G218" s="113"/>
      <c r="H218" s="94"/>
      <c r="I218" s="94"/>
      <c r="J218" s="61">
        <f>+J219</f>
        <v>0</v>
      </c>
      <c r="K218" s="61">
        <f t="shared" si="66"/>
        <v>0</v>
      </c>
    </row>
    <row r="219" spans="1:15" s="31" customFormat="1" ht="47.25" x14ac:dyDescent="0.3">
      <c r="A219" s="2"/>
      <c r="B219" s="32" t="s">
        <v>296</v>
      </c>
      <c r="C219" s="94" t="s">
        <v>21</v>
      </c>
      <c r="D219" s="192" t="s">
        <v>38</v>
      </c>
      <c r="E219" s="90" t="s">
        <v>21</v>
      </c>
      <c r="F219" s="114" t="s">
        <v>55</v>
      </c>
      <c r="G219" s="90" t="s">
        <v>186</v>
      </c>
      <c r="H219" s="94" t="s">
        <v>21</v>
      </c>
      <c r="I219" s="94" t="s">
        <v>83</v>
      </c>
      <c r="J219" s="62"/>
      <c r="K219" s="62"/>
    </row>
    <row r="220" spans="1:15" s="31" customFormat="1" ht="56.45" customHeight="1" x14ac:dyDescent="0.3">
      <c r="A220" s="11" t="s">
        <v>338</v>
      </c>
      <c r="B220" s="148" t="s">
        <v>339</v>
      </c>
      <c r="C220" s="103" t="s">
        <v>21</v>
      </c>
      <c r="D220" s="112" t="s">
        <v>38</v>
      </c>
      <c r="E220" s="113" t="s">
        <v>30</v>
      </c>
      <c r="F220" s="202" t="s">
        <v>3</v>
      </c>
      <c r="G220" s="113"/>
      <c r="H220" s="94"/>
      <c r="I220" s="94"/>
      <c r="J220" s="61">
        <f>+J221</f>
        <v>0</v>
      </c>
      <c r="K220" s="61">
        <f t="shared" si="66"/>
        <v>0</v>
      </c>
    </row>
    <row r="221" spans="1:15" s="31" customFormat="1" ht="61.9" customHeight="1" x14ac:dyDescent="0.3">
      <c r="A221" s="2"/>
      <c r="B221" s="32" t="s">
        <v>353</v>
      </c>
      <c r="C221" s="94" t="s">
        <v>21</v>
      </c>
      <c r="D221" s="192" t="s">
        <v>38</v>
      </c>
      <c r="E221" s="90" t="s">
        <v>30</v>
      </c>
      <c r="F221" s="114" t="s">
        <v>352</v>
      </c>
      <c r="G221" s="90" t="s">
        <v>182</v>
      </c>
      <c r="H221" s="94" t="s">
        <v>21</v>
      </c>
      <c r="I221" s="94" t="s">
        <v>83</v>
      </c>
      <c r="J221" s="62"/>
      <c r="K221" s="62">
        <v>0</v>
      </c>
    </row>
    <row r="222" spans="1:15" s="3" customFormat="1" ht="63" x14ac:dyDescent="0.25">
      <c r="A222" s="30" t="s">
        <v>23</v>
      </c>
      <c r="B222" s="77" t="s">
        <v>57</v>
      </c>
      <c r="C222" s="78" t="s">
        <v>30</v>
      </c>
      <c r="D222" s="78" t="s">
        <v>36</v>
      </c>
      <c r="E222" s="78" t="s">
        <v>2</v>
      </c>
      <c r="F222" s="78" t="s">
        <v>3</v>
      </c>
      <c r="G222" s="272"/>
      <c r="H222" s="272"/>
      <c r="I222" s="272"/>
      <c r="J222" s="56">
        <f>SUM(J223)</f>
        <v>11276.2</v>
      </c>
      <c r="K222" s="56">
        <f t="shared" ref="K222" si="67">SUM(K223)</f>
        <v>3377.8</v>
      </c>
    </row>
    <row r="223" spans="1:15" s="3" customFormat="1" ht="47.25" x14ac:dyDescent="0.25">
      <c r="A223" s="18" t="s">
        <v>152</v>
      </c>
      <c r="B223" s="83" t="s">
        <v>58</v>
      </c>
      <c r="C223" s="188" t="s">
        <v>30</v>
      </c>
      <c r="D223" s="188" t="s">
        <v>38</v>
      </c>
      <c r="E223" s="188" t="s">
        <v>2</v>
      </c>
      <c r="F223" s="188" t="s">
        <v>3</v>
      </c>
      <c r="G223" s="272"/>
      <c r="H223" s="272"/>
      <c r="I223" s="272"/>
      <c r="J223" s="60">
        <f>+J224+J227</f>
        <v>11276.2</v>
      </c>
      <c r="K223" s="60">
        <f>+K224+K227</f>
        <v>3377.8</v>
      </c>
    </row>
    <row r="224" spans="1:15" s="4" customFormat="1" ht="47.25" x14ac:dyDescent="0.25">
      <c r="A224" s="11" t="s">
        <v>153</v>
      </c>
      <c r="B224" s="102" t="s">
        <v>59</v>
      </c>
      <c r="C224" s="187" t="s">
        <v>30</v>
      </c>
      <c r="D224" s="187" t="s">
        <v>38</v>
      </c>
      <c r="E224" s="187" t="s">
        <v>1</v>
      </c>
      <c r="F224" s="187" t="s">
        <v>3</v>
      </c>
      <c r="G224" s="274"/>
      <c r="H224" s="274"/>
      <c r="I224" s="274"/>
      <c r="J224" s="61">
        <f>SUM(J225)</f>
        <v>10876.2</v>
      </c>
      <c r="K224" s="61">
        <f t="shared" ref="K224:O224" si="68">SUM(K225)</f>
        <v>3377.8</v>
      </c>
      <c r="L224" s="29">
        <f t="shared" si="68"/>
        <v>0</v>
      </c>
      <c r="M224" s="29">
        <f t="shared" si="68"/>
        <v>0</v>
      </c>
      <c r="N224" s="29">
        <f t="shared" si="68"/>
        <v>0</v>
      </c>
      <c r="O224" s="29">
        <f t="shared" si="68"/>
        <v>0</v>
      </c>
    </row>
    <row r="225" spans="1:14" s="7" customFormat="1" ht="47.25" x14ac:dyDescent="0.3">
      <c r="A225" s="2"/>
      <c r="B225" s="1" t="s">
        <v>61</v>
      </c>
      <c r="C225" s="183" t="s">
        <v>30</v>
      </c>
      <c r="D225" s="183" t="s">
        <v>38</v>
      </c>
      <c r="E225" s="183" t="s">
        <v>1</v>
      </c>
      <c r="F225" s="183" t="s">
        <v>60</v>
      </c>
      <c r="G225" s="272"/>
      <c r="H225" s="272"/>
      <c r="I225" s="272"/>
      <c r="J225" s="6">
        <f>J226</f>
        <v>10876.2</v>
      </c>
      <c r="K225" s="6">
        <f t="shared" ref="K225" si="69">K226</f>
        <v>3377.8</v>
      </c>
    </row>
    <row r="226" spans="1:14" s="31" customFormat="1" x14ac:dyDescent="0.3">
      <c r="A226" s="17"/>
      <c r="B226" s="32" t="s">
        <v>318</v>
      </c>
      <c r="C226" s="94" t="s">
        <v>30</v>
      </c>
      <c r="D226" s="94" t="s">
        <v>38</v>
      </c>
      <c r="E226" s="94" t="s">
        <v>1</v>
      </c>
      <c r="F226" s="94" t="s">
        <v>60</v>
      </c>
      <c r="G226" s="94" t="s">
        <v>193</v>
      </c>
      <c r="H226" s="94" t="s">
        <v>4</v>
      </c>
      <c r="I226" s="94" t="s">
        <v>71</v>
      </c>
      <c r="J226" s="62">
        <v>10876.2</v>
      </c>
      <c r="K226" s="62">
        <v>3377.8</v>
      </c>
    </row>
    <row r="227" spans="1:14" s="31" customFormat="1" ht="47.25" x14ac:dyDescent="0.3">
      <c r="A227" s="11" t="s">
        <v>351</v>
      </c>
      <c r="B227" s="102" t="s">
        <v>350</v>
      </c>
      <c r="C227" s="187" t="s">
        <v>30</v>
      </c>
      <c r="D227" s="187" t="s">
        <v>38</v>
      </c>
      <c r="E227" s="187" t="s">
        <v>4</v>
      </c>
      <c r="F227" s="187" t="s">
        <v>3</v>
      </c>
      <c r="G227" s="285"/>
      <c r="H227" s="286"/>
      <c r="I227" s="287"/>
      <c r="J227" s="61">
        <f>+J228</f>
        <v>400</v>
      </c>
      <c r="K227" s="61">
        <f t="shared" ref="K227" si="70">+K228</f>
        <v>0</v>
      </c>
    </row>
    <row r="228" spans="1:14" s="31" customFormat="1" ht="31.5" x14ac:dyDescent="0.3">
      <c r="A228" s="17"/>
      <c r="B228" s="1" t="s">
        <v>387</v>
      </c>
      <c r="C228" s="94" t="s">
        <v>30</v>
      </c>
      <c r="D228" s="94" t="s">
        <v>38</v>
      </c>
      <c r="E228" s="94" t="s">
        <v>4</v>
      </c>
      <c r="F228" s="94" t="s">
        <v>65</v>
      </c>
      <c r="G228" s="94" t="s">
        <v>182</v>
      </c>
      <c r="H228" s="94" t="s">
        <v>4</v>
      </c>
      <c r="I228" s="94" t="s">
        <v>71</v>
      </c>
      <c r="J228" s="62">
        <v>400</v>
      </c>
      <c r="K228" s="62">
        <v>0</v>
      </c>
    </row>
    <row r="229" spans="1:14" s="3" customFormat="1" ht="31.5" x14ac:dyDescent="0.25">
      <c r="A229" s="30" t="s">
        <v>154</v>
      </c>
      <c r="B229" s="77" t="s">
        <v>62</v>
      </c>
      <c r="C229" s="204" t="s">
        <v>5</v>
      </c>
      <c r="D229" s="204" t="s">
        <v>36</v>
      </c>
      <c r="E229" s="204" t="s">
        <v>2</v>
      </c>
      <c r="F229" s="204" t="s">
        <v>3</v>
      </c>
      <c r="G229" s="272"/>
      <c r="H229" s="272"/>
      <c r="I229" s="272"/>
      <c r="J229" s="56">
        <f>SUM(J230)</f>
        <v>23796.6</v>
      </c>
      <c r="K229" s="56">
        <f t="shared" ref="K229" si="71">SUM(K230)</f>
        <v>5309.6</v>
      </c>
    </row>
    <row r="230" spans="1:14" s="3" customFormat="1" ht="16.5" x14ac:dyDescent="0.25">
      <c r="A230" s="18" t="s">
        <v>155</v>
      </c>
      <c r="B230" s="83" t="s">
        <v>64</v>
      </c>
      <c r="C230" s="188" t="s">
        <v>5</v>
      </c>
      <c r="D230" s="188" t="s">
        <v>38</v>
      </c>
      <c r="E230" s="188" t="s">
        <v>2</v>
      </c>
      <c r="F230" s="188" t="s">
        <v>63</v>
      </c>
      <c r="G230" s="272"/>
      <c r="H230" s="272"/>
      <c r="I230" s="272"/>
      <c r="J230" s="60">
        <f>SUM(J231+J234+J238+J241)</f>
        <v>23796.6</v>
      </c>
      <c r="K230" s="60">
        <f>SUM(K231+K234+K238+K241)</f>
        <v>5309.6</v>
      </c>
    </row>
    <row r="231" spans="1:14" s="14" customFormat="1" ht="31.5" x14ac:dyDescent="0.3">
      <c r="A231" s="11" t="s">
        <v>156</v>
      </c>
      <c r="B231" s="102" t="s">
        <v>251</v>
      </c>
      <c r="C231" s="187" t="s">
        <v>5</v>
      </c>
      <c r="D231" s="187" t="s">
        <v>38</v>
      </c>
      <c r="E231" s="187" t="s">
        <v>1</v>
      </c>
      <c r="F231" s="187" t="s">
        <v>3</v>
      </c>
      <c r="G231" s="274"/>
      <c r="H231" s="274"/>
      <c r="I231" s="274"/>
      <c r="J231" s="61">
        <f>SUM(J232)</f>
        <v>548</v>
      </c>
      <c r="K231" s="61">
        <f t="shared" ref="K231" si="72">SUM(K232)</f>
        <v>361.6</v>
      </c>
    </row>
    <row r="232" spans="1:14" s="7" customFormat="1" x14ac:dyDescent="0.3">
      <c r="A232" s="2"/>
      <c r="B232" s="1" t="s">
        <v>66</v>
      </c>
      <c r="C232" s="183" t="s">
        <v>5</v>
      </c>
      <c r="D232" s="183" t="s">
        <v>38</v>
      </c>
      <c r="E232" s="183" t="s">
        <v>1</v>
      </c>
      <c r="F232" s="183" t="s">
        <v>65</v>
      </c>
      <c r="G232" s="272"/>
      <c r="H232" s="272"/>
      <c r="I232" s="272"/>
      <c r="J232" s="6">
        <f>SUM(J233)</f>
        <v>548</v>
      </c>
      <c r="K232" s="6">
        <f>SUM(K233)</f>
        <v>361.6</v>
      </c>
    </row>
    <row r="233" spans="1:14" s="31" customFormat="1" ht="19.5" customHeight="1" x14ac:dyDescent="0.3">
      <c r="A233" s="17"/>
      <c r="B233" s="32" t="s">
        <v>181</v>
      </c>
      <c r="C233" s="94" t="s">
        <v>5</v>
      </c>
      <c r="D233" s="94" t="s">
        <v>38</v>
      </c>
      <c r="E233" s="94" t="s">
        <v>1</v>
      </c>
      <c r="F233" s="94" t="s">
        <v>65</v>
      </c>
      <c r="G233" s="94" t="s">
        <v>182</v>
      </c>
      <c r="H233" s="94" t="s">
        <v>1</v>
      </c>
      <c r="I233" s="94" t="s">
        <v>85</v>
      </c>
      <c r="J233" s="62">
        <v>548</v>
      </c>
      <c r="K233" s="62">
        <v>361.6</v>
      </c>
    </row>
    <row r="234" spans="1:14" s="14" customFormat="1" ht="18.75" x14ac:dyDescent="0.3">
      <c r="A234" s="11" t="s">
        <v>249</v>
      </c>
      <c r="B234" s="102" t="s">
        <v>252</v>
      </c>
      <c r="C234" s="187" t="s">
        <v>5</v>
      </c>
      <c r="D234" s="187" t="s">
        <v>38</v>
      </c>
      <c r="E234" s="187" t="s">
        <v>7</v>
      </c>
      <c r="F234" s="187" t="s">
        <v>3</v>
      </c>
      <c r="G234" s="274"/>
      <c r="H234" s="274"/>
      <c r="I234" s="274"/>
      <c r="J234" s="61">
        <f>SUM(J235)</f>
        <v>18248.599999999999</v>
      </c>
      <c r="K234" s="61">
        <f t="shared" ref="K234" si="73">SUM(K235)</f>
        <v>1948</v>
      </c>
    </row>
    <row r="235" spans="1:14" s="7" customFormat="1" x14ac:dyDescent="0.3">
      <c r="A235" s="2"/>
      <c r="B235" s="1" t="s">
        <v>66</v>
      </c>
      <c r="C235" s="183" t="s">
        <v>5</v>
      </c>
      <c r="D235" s="183" t="s">
        <v>38</v>
      </c>
      <c r="E235" s="183" t="s">
        <v>7</v>
      </c>
      <c r="F235" s="183" t="s">
        <v>65</v>
      </c>
      <c r="G235" s="272"/>
      <c r="H235" s="272"/>
      <c r="I235" s="272"/>
      <c r="J235" s="6">
        <f>SUM(J236+J237)</f>
        <v>18248.599999999999</v>
      </c>
      <c r="K235" s="6">
        <f t="shared" ref="K235" si="74">SUM(K236+K237)</f>
        <v>1948</v>
      </c>
    </row>
    <row r="236" spans="1:14" s="31" customFormat="1" x14ac:dyDescent="0.3">
      <c r="A236" s="17"/>
      <c r="B236" s="32" t="s">
        <v>181</v>
      </c>
      <c r="C236" s="94" t="s">
        <v>5</v>
      </c>
      <c r="D236" s="94" t="s">
        <v>38</v>
      </c>
      <c r="E236" s="94" t="s">
        <v>7</v>
      </c>
      <c r="F236" s="94" t="s">
        <v>65</v>
      </c>
      <c r="G236" s="94" t="s">
        <v>182</v>
      </c>
      <c r="H236" s="94" t="s">
        <v>1</v>
      </c>
      <c r="I236" s="94" t="s">
        <v>85</v>
      </c>
      <c r="J236" s="62">
        <v>18138.599999999999</v>
      </c>
      <c r="K236" s="62">
        <v>1898.7</v>
      </c>
      <c r="L236" s="31">
        <v>2700</v>
      </c>
      <c r="M236" s="31">
        <v>1000</v>
      </c>
      <c r="N236" s="31">
        <v>1000</v>
      </c>
    </row>
    <row r="237" spans="1:14" s="31" customFormat="1" x14ac:dyDescent="0.3">
      <c r="A237" s="17"/>
      <c r="B237" s="32" t="s">
        <v>185</v>
      </c>
      <c r="C237" s="94" t="s">
        <v>5</v>
      </c>
      <c r="D237" s="94" t="s">
        <v>38</v>
      </c>
      <c r="E237" s="94" t="s">
        <v>7</v>
      </c>
      <c r="F237" s="94" t="s">
        <v>65</v>
      </c>
      <c r="G237" s="192" t="s">
        <v>186</v>
      </c>
      <c r="H237" s="94" t="s">
        <v>1</v>
      </c>
      <c r="I237" s="194" t="s">
        <v>85</v>
      </c>
      <c r="J237" s="62">
        <v>110</v>
      </c>
      <c r="K237" s="62">
        <v>49.3</v>
      </c>
    </row>
    <row r="238" spans="1:14" s="31" customFormat="1" ht="47.25" x14ac:dyDescent="0.3">
      <c r="A238" s="11" t="s">
        <v>253</v>
      </c>
      <c r="B238" s="102" t="s">
        <v>284</v>
      </c>
      <c r="C238" s="187" t="s">
        <v>5</v>
      </c>
      <c r="D238" s="187" t="s">
        <v>38</v>
      </c>
      <c r="E238" s="187" t="s">
        <v>4</v>
      </c>
      <c r="F238" s="187" t="s">
        <v>3</v>
      </c>
      <c r="G238" s="279"/>
      <c r="H238" s="280"/>
      <c r="I238" s="281"/>
      <c r="J238" s="61">
        <f t="shared" ref="J238:K239" si="75">J239</f>
        <v>5000</v>
      </c>
      <c r="K238" s="61">
        <f t="shared" si="75"/>
        <v>3000</v>
      </c>
    </row>
    <row r="239" spans="1:14" s="31" customFormat="1" x14ac:dyDescent="0.3">
      <c r="A239" s="2"/>
      <c r="B239" s="1" t="s">
        <v>66</v>
      </c>
      <c r="C239" s="183" t="s">
        <v>5</v>
      </c>
      <c r="D239" s="183" t="s">
        <v>38</v>
      </c>
      <c r="E239" s="183" t="s">
        <v>4</v>
      </c>
      <c r="F239" s="183" t="s">
        <v>65</v>
      </c>
      <c r="G239" s="279"/>
      <c r="H239" s="280"/>
      <c r="I239" s="281"/>
      <c r="J239" s="6">
        <f t="shared" si="75"/>
        <v>5000</v>
      </c>
      <c r="K239" s="6">
        <f t="shared" si="75"/>
        <v>3000</v>
      </c>
    </row>
    <row r="240" spans="1:14" s="31" customFormat="1" ht="15" customHeight="1" x14ac:dyDescent="0.3">
      <c r="A240" s="17"/>
      <c r="B240" s="32" t="s">
        <v>185</v>
      </c>
      <c r="C240" s="94" t="s">
        <v>5</v>
      </c>
      <c r="D240" s="94" t="s">
        <v>38</v>
      </c>
      <c r="E240" s="94" t="s">
        <v>4</v>
      </c>
      <c r="F240" s="94" t="s">
        <v>65</v>
      </c>
      <c r="G240" s="94" t="s">
        <v>186</v>
      </c>
      <c r="H240" s="94" t="s">
        <v>21</v>
      </c>
      <c r="I240" s="94" t="s">
        <v>34</v>
      </c>
      <c r="J240" s="62">
        <v>5000</v>
      </c>
      <c r="K240" s="62">
        <v>3000</v>
      </c>
    </row>
    <row r="241" spans="1:17" s="31" customFormat="1" ht="48.6" customHeight="1" x14ac:dyDescent="0.3">
      <c r="A241" s="11" t="s">
        <v>493</v>
      </c>
      <c r="B241" s="102" t="s">
        <v>390</v>
      </c>
      <c r="C241" s="187" t="s">
        <v>5</v>
      </c>
      <c r="D241" s="187" t="s">
        <v>38</v>
      </c>
      <c r="E241" s="187" t="s">
        <v>5</v>
      </c>
      <c r="F241" s="187" t="s">
        <v>3</v>
      </c>
      <c r="G241" s="279"/>
      <c r="H241" s="280"/>
      <c r="I241" s="281"/>
      <c r="J241" s="62">
        <f t="shared" ref="J241:K242" si="76">J242</f>
        <v>0</v>
      </c>
      <c r="K241" s="62">
        <f t="shared" si="76"/>
        <v>0</v>
      </c>
      <c r="Q241" s="31" t="s">
        <v>377</v>
      </c>
    </row>
    <row r="242" spans="1:17" s="31" customFormat="1" ht="16.899999999999999" customHeight="1" x14ac:dyDescent="0.3">
      <c r="A242" s="38"/>
      <c r="B242" s="1" t="s">
        <v>66</v>
      </c>
      <c r="C242" s="118" t="s">
        <v>5</v>
      </c>
      <c r="D242" s="118" t="s">
        <v>38</v>
      </c>
      <c r="E242" s="118" t="s">
        <v>5</v>
      </c>
      <c r="F242" s="118" t="s">
        <v>67</v>
      </c>
      <c r="G242" s="192"/>
      <c r="H242" s="193"/>
      <c r="I242" s="194"/>
      <c r="J242" s="62">
        <f t="shared" si="76"/>
        <v>0</v>
      </c>
      <c r="K242" s="62">
        <f t="shared" si="76"/>
        <v>0</v>
      </c>
      <c r="Q242" s="31" t="s">
        <v>377</v>
      </c>
    </row>
    <row r="243" spans="1:17" s="31" customFormat="1" ht="15.6" customHeight="1" x14ac:dyDescent="0.3">
      <c r="A243" s="38"/>
      <c r="B243" s="32" t="s">
        <v>25</v>
      </c>
      <c r="C243" s="104" t="s">
        <v>5</v>
      </c>
      <c r="D243" s="104" t="s">
        <v>38</v>
      </c>
      <c r="E243" s="104" t="s">
        <v>5</v>
      </c>
      <c r="F243" s="104" t="s">
        <v>67</v>
      </c>
      <c r="G243" s="94" t="s">
        <v>188</v>
      </c>
      <c r="H243" s="193" t="s">
        <v>1</v>
      </c>
      <c r="I243" s="94" t="s">
        <v>85</v>
      </c>
      <c r="J243" s="62"/>
      <c r="K243" s="62">
        <v>0</v>
      </c>
      <c r="Q243" s="31" t="s">
        <v>377</v>
      </c>
    </row>
    <row r="244" spans="1:17" s="3" customFormat="1" ht="47.25" x14ac:dyDescent="0.25">
      <c r="A244" s="30" t="s">
        <v>157</v>
      </c>
      <c r="B244" s="77" t="s">
        <v>68</v>
      </c>
      <c r="C244" s="204" t="s">
        <v>34</v>
      </c>
      <c r="D244" s="204" t="s">
        <v>36</v>
      </c>
      <c r="E244" s="204" t="s">
        <v>2</v>
      </c>
      <c r="F244" s="204" t="s">
        <v>3</v>
      </c>
      <c r="G244" s="272"/>
      <c r="H244" s="272"/>
      <c r="I244" s="272"/>
      <c r="J244" s="56">
        <f>SUM(J245+J253)</f>
        <v>55705.599999999999</v>
      </c>
      <c r="K244" s="56">
        <f>SUM(K245+K253)</f>
        <v>2388.6</v>
      </c>
    </row>
    <row r="245" spans="1:17" s="3" customFormat="1" ht="31.5" x14ac:dyDescent="0.25">
      <c r="A245" s="18" t="s">
        <v>158</v>
      </c>
      <c r="B245" s="83" t="s">
        <v>69</v>
      </c>
      <c r="C245" s="188" t="s">
        <v>34</v>
      </c>
      <c r="D245" s="188" t="s">
        <v>38</v>
      </c>
      <c r="E245" s="188" t="s">
        <v>2</v>
      </c>
      <c r="F245" s="188" t="s">
        <v>3</v>
      </c>
      <c r="G245" s="272"/>
      <c r="H245" s="272"/>
      <c r="I245" s="272"/>
      <c r="J245" s="60">
        <f>SUM(J246)</f>
        <v>1440</v>
      </c>
      <c r="K245" s="60">
        <f t="shared" ref="K245" si="77">SUM(K246)</f>
        <v>163.4</v>
      </c>
    </row>
    <row r="246" spans="1:17" s="4" customFormat="1" ht="21" customHeight="1" x14ac:dyDescent="0.25">
      <c r="A246" s="11" t="s">
        <v>159</v>
      </c>
      <c r="B246" s="102" t="s">
        <v>223</v>
      </c>
      <c r="C246" s="187" t="s">
        <v>34</v>
      </c>
      <c r="D246" s="187" t="s">
        <v>38</v>
      </c>
      <c r="E246" s="187" t="s">
        <v>1</v>
      </c>
      <c r="F246" s="187" t="s">
        <v>3</v>
      </c>
      <c r="G246" s="274"/>
      <c r="H246" s="274"/>
      <c r="I246" s="274"/>
      <c r="J246" s="61">
        <f>+J247+J250</f>
        <v>1440</v>
      </c>
      <c r="K246" s="61">
        <f t="shared" ref="K246" si="78">+K247+K250</f>
        <v>163.4</v>
      </c>
      <c r="P246" s="4" t="s">
        <v>375</v>
      </c>
    </row>
    <row r="247" spans="1:17" s="31" customFormat="1" ht="54.6" customHeight="1" x14ac:dyDescent="0.3">
      <c r="A247" s="17"/>
      <c r="B247" s="1" t="s">
        <v>483</v>
      </c>
      <c r="C247" s="183" t="s">
        <v>34</v>
      </c>
      <c r="D247" s="183" t="s">
        <v>38</v>
      </c>
      <c r="E247" s="183" t="s">
        <v>1</v>
      </c>
      <c r="F247" s="183" t="s">
        <v>293</v>
      </c>
      <c r="G247" s="183"/>
      <c r="H247" s="183"/>
      <c r="I247" s="183"/>
      <c r="J247" s="6">
        <f>+J248+J249</f>
        <v>300</v>
      </c>
      <c r="K247" s="6">
        <f t="shared" ref="K247" si="79">+K248+K249</f>
        <v>0</v>
      </c>
    </row>
    <row r="248" spans="1:17" s="31" customFormat="1" ht="17.45" customHeight="1" x14ac:dyDescent="0.3">
      <c r="A248" s="17"/>
      <c r="B248" s="32" t="s">
        <v>185</v>
      </c>
      <c r="C248" s="94" t="s">
        <v>34</v>
      </c>
      <c r="D248" s="94" t="s">
        <v>38</v>
      </c>
      <c r="E248" s="94" t="s">
        <v>1</v>
      </c>
      <c r="F248" s="94" t="s">
        <v>293</v>
      </c>
      <c r="G248" s="94" t="s">
        <v>186</v>
      </c>
      <c r="H248" s="94" t="s">
        <v>21</v>
      </c>
      <c r="I248" s="94" t="s">
        <v>30</v>
      </c>
      <c r="J248" s="62">
        <v>300</v>
      </c>
      <c r="K248" s="62">
        <v>0</v>
      </c>
    </row>
    <row r="249" spans="1:17" s="31" customFormat="1" ht="17.45" customHeight="1" x14ac:dyDescent="0.3">
      <c r="A249" s="17"/>
      <c r="B249" s="32" t="s">
        <v>482</v>
      </c>
      <c r="C249" s="94" t="s">
        <v>34</v>
      </c>
      <c r="D249" s="94" t="s">
        <v>38</v>
      </c>
      <c r="E249" s="94" t="s">
        <v>1</v>
      </c>
      <c r="F249" s="94" t="s">
        <v>293</v>
      </c>
      <c r="G249" s="94" t="s">
        <v>182</v>
      </c>
      <c r="H249" s="94" t="s">
        <v>21</v>
      </c>
      <c r="I249" s="94" t="s">
        <v>30</v>
      </c>
      <c r="J249" s="62">
        <v>0</v>
      </c>
      <c r="K249" s="62">
        <v>0</v>
      </c>
    </row>
    <row r="250" spans="1:17" s="31" customFormat="1" ht="17.45" customHeight="1" x14ac:dyDescent="0.3">
      <c r="A250" s="38"/>
      <c r="B250" s="1" t="s">
        <v>66</v>
      </c>
      <c r="C250" s="183" t="s">
        <v>34</v>
      </c>
      <c r="D250" s="183" t="s">
        <v>38</v>
      </c>
      <c r="E250" s="183" t="s">
        <v>1</v>
      </c>
      <c r="F250" s="183" t="s">
        <v>65</v>
      </c>
      <c r="G250" s="269"/>
      <c r="H250" s="270"/>
      <c r="I250" s="271"/>
      <c r="J250" s="6">
        <f>J251+J252</f>
        <v>1140</v>
      </c>
      <c r="K250" s="6">
        <f t="shared" ref="K250" si="80">K251+K252</f>
        <v>163.4</v>
      </c>
      <c r="P250" s="31" t="s">
        <v>374</v>
      </c>
    </row>
    <row r="251" spans="1:17" s="31" customFormat="1" ht="17.45" customHeight="1" x14ac:dyDescent="0.3">
      <c r="A251" s="38"/>
      <c r="B251" s="32" t="s">
        <v>482</v>
      </c>
      <c r="C251" s="94" t="s">
        <v>34</v>
      </c>
      <c r="D251" s="94" t="s">
        <v>38</v>
      </c>
      <c r="E251" s="94" t="s">
        <v>1</v>
      </c>
      <c r="F251" s="94" t="s">
        <v>65</v>
      </c>
      <c r="G251" s="94" t="s">
        <v>182</v>
      </c>
      <c r="H251" s="94" t="s">
        <v>21</v>
      </c>
      <c r="I251" s="94" t="s">
        <v>30</v>
      </c>
      <c r="J251" s="62">
        <v>820</v>
      </c>
      <c r="K251" s="62">
        <v>163.4</v>
      </c>
    </row>
    <row r="252" spans="1:17" s="31" customFormat="1" ht="17.45" customHeight="1" x14ac:dyDescent="0.3">
      <c r="A252" s="38"/>
      <c r="B252" s="32" t="s">
        <v>190</v>
      </c>
      <c r="C252" s="94" t="s">
        <v>34</v>
      </c>
      <c r="D252" s="94" t="s">
        <v>38</v>
      </c>
      <c r="E252" s="94" t="s">
        <v>1</v>
      </c>
      <c r="F252" s="94" t="s">
        <v>65</v>
      </c>
      <c r="G252" s="94" t="s">
        <v>189</v>
      </c>
      <c r="H252" s="94" t="s">
        <v>21</v>
      </c>
      <c r="I252" s="94" t="s">
        <v>30</v>
      </c>
      <c r="J252" s="62">
        <v>320</v>
      </c>
      <c r="K252" s="62">
        <v>0</v>
      </c>
    </row>
    <row r="253" spans="1:17" s="3" customFormat="1" ht="16.5" x14ac:dyDescent="0.25">
      <c r="A253" s="18" t="s">
        <v>197</v>
      </c>
      <c r="B253" s="83" t="s">
        <v>306</v>
      </c>
      <c r="C253" s="188" t="s">
        <v>34</v>
      </c>
      <c r="D253" s="188" t="s">
        <v>70</v>
      </c>
      <c r="E253" s="188" t="s">
        <v>2</v>
      </c>
      <c r="F253" s="188" t="s">
        <v>3</v>
      </c>
      <c r="G253" s="272"/>
      <c r="H253" s="272"/>
      <c r="I253" s="272"/>
      <c r="J253" s="60">
        <f>+J254</f>
        <v>54265.599999999999</v>
      </c>
      <c r="K253" s="60">
        <f>+K254</f>
        <v>2225.1999999999998</v>
      </c>
    </row>
    <row r="254" spans="1:17" s="4" customFormat="1" ht="33" customHeight="1" x14ac:dyDescent="0.25">
      <c r="A254" s="11" t="s">
        <v>198</v>
      </c>
      <c r="B254" s="102" t="s">
        <v>307</v>
      </c>
      <c r="C254" s="187" t="s">
        <v>34</v>
      </c>
      <c r="D254" s="187" t="s">
        <v>70</v>
      </c>
      <c r="E254" s="187" t="s">
        <v>1</v>
      </c>
      <c r="F254" s="187" t="s">
        <v>3</v>
      </c>
      <c r="G254" s="274"/>
      <c r="H254" s="274"/>
      <c r="I254" s="274"/>
      <c r="J254" s="61">
        <f>+J255+J257</f>
        <v>54265.599999999999</v>
      </c>
      <c r="K254" s="61">
        <f t="shared" ref="K254" si="81">+K255+K257</f>
        <v>2225.1999999999998</v>
      </c>
    </row>
    <row r="255" spans="1:17" s="43" customFormat="1" ht="16.5" x14ac:dyDescent="0.25">
      <c r="A255" s="5"/>
      <c r="B255" s="99" t="s">
        <v>25</v>
      </c>
      <c r="C255" s="118" t="s">
        <v>34</v>
      </c>
      <c r="D255" s="118" t="s">
        <v>70</v>
      </c>
      <c r="E255" s="118" t="s">
        <v>1</v>
      </c>
      <c r="F255" s="118" t="s">
        <v>67</v>
      </c>
      <c r="G255" s="118"/>
      <c r="H255" s="118"/>
      <c r="I255" s="118"/>
      <c r="J255" s="65">
        <f>+J256</f>
        <v>8548</v>
      </c>
      <c r="K255" s="65">
        <f t="shared" ref="K255" si="82">+K256</f>
        <v>2225.1999999999998</v>
      </c>
    </row>
    <row r="256" spans="1:17" s="44" customFormat="1" ht="16.5" x14ac:dyDescent="0.25">
      <c r="A256" s="8"/>
      <c r="B256" s="72" t="s">
        <v>597</v>
      </c>
      <c r="C256" s="104" t="s">
        <v>34</v>
      </c>
      <c r="D256" s="104" t="s">
        <v>70</v>
      </c>
      <c r="E256" s="104" t="s">
        <v>1</v>
      </c>
      <c r="F256" s="104" t="s">
        <v>67</v>
      </c>
      <c r="G256" s="104" t="s">
        <v>188</v>
      </c>
      <c r="H256" s="104" t="s">
        <v>30</v>
      </c>
      <c r="I256" s="104" t="s">
        <v>30</v>
      </c>
      <c r="J256" s="64">
        <v>8548</v>
      </c>
      <c r="K256" s="64">
        <v>2225.1999999999998</v>
      </c>
    </row>
    <row r="257" spans="1:15" s="7" customFormat="1" ht="31.5" x14ac:dyDescent="0.3">
      <c r="A257" s="2"/>
      <c r="B257" s="1" t="s">
        <v>308</v>
      </c>
      <c r="C257" s="183" t="s">
        <v>34</v>
      </c>
      <c r="D257" s="183" t="s">
        <v>70</v>
      </c>
      <c r="E257" s="183" t="s">
        <v>1</v>
      </c>
      <c r="F257" s="183" t="s">
        <v>332</v>
      </c>
      <c r="G257" s="272"/>
      <c r="H257" s="272"/>
      <c r="I257" s="272"/>
      <c r="J257" s="6">
        <f>SUM(J258:J263)</f>
        <v>45717.599999999999</v>
      </c>
      <c r="K257" s="6">
        <f t="shared" ref="K257" si="83">SUM(K258:K263)</f>
        <v>0</v>
      </c>
    </row>
    <row r="258" spans="1:15" s="31" customFormat="1" x14ac:dyDescent="0.3">
      <c r="A258" s="17"/>
      <c r="B258" s="32" t="s">
        <v>324</v>
      </c>
      <c r="C258" s="94" t="s">
        <v>34</v>
      </c>
      <c r="D258" s="94" t="s">
        <v>70</v>
      </c>
      <c r="E258" s="94" t="s">
        <v>1</v>
      </c>
      <c r="F258" s="94" t="s">
        <v>332</v>
      </c>
      <c r="G258" s="94" t="s">
        <v>188</v>
      </c>
      <c r="H258" s="94" t="s">
        <v>30</v>
      </c>
      <c r="I258" s="94" t="s">
        <v>30</v>
      </c>
      <c r="J258" s="62">
        <v>24717.599999999999</v>
      </c>
      <c r="K258" s="62">
        <v>0</v>
      </c>
    </row>
    <row r="259" spans="1:15" s="31" customFormat="1" ht="16.899999999999999" customHeight="1" x14ac:dyDescent="0.3">
      <c r="A259" s="17"/>
      <c r="B259" s="32" t="s">
        <v>337</v>
      </c>
      <c r="C259" s="104" t="s">
        <v>34</v>
      </c>
      <c r="D259" s="104" t="s">
        <v>70</v>
      </c>
      <c r="E259" s="104" t="s">
        <v>1</v>
      </c>
      <c r="F259" s="94" t="s">
        <v>332</v>
      </c>
      <c r="G259" s="104" t="s">
        <v>188</v>
      </c>
      <c r="H259" s="104" t="s">
        <v>30</v>
      </c>
      <c r="I259" s="104" t="s">
        <v>30</v>
      </c>
      <c r="J259" s="62">
        <v>20500</v>
      </c>
      <c r="K259" s="62">
        <v>0</v>
      </c>
    </row>
    <row r="260" spans="1:15" s="31" customFormat="1" ht="16.899999999999999" customHeight="1" x14ac:dyDescent="0.3">
      <c r="A260" s="17"/>
      <c r="B260" s="32" t="s">
        <v>259</v>
      </c>
      <c r="C260" s="104" t="s">
        <v>34</v>
      </c>
      <c r="D260" s="104" t="s">
        <v>70</v>
      </c>
      <c r="E260" s="104" t="s">
        <v>1</v>
      </c>
      <c r="F260" s="94" t="s">
        <v>332</v>
      </c>
      <c r="G260" s="104" t="s">
        <v>189</v>
      </c>
      <c r="H260" s="104" t="s">
        <v>71</v>
      </c>
      <c r="I260" s="104" t="s">
        <v>4</v>
      </c>
      <c r="J260" s="62">
        <v>0</v>
      </c>
      <c r="K260" s="62">
        <v>0</v>
      </c>
    </row>
    <row r="261" spans="1:15" s="31" customFormat="1" ht="14.45" customHeight="1" x14ac:dyDescent="0.3">
      <c r="A261" s="17"/>
      <c r="B261" s="32" t="s">
        <v>260</v>
      </c>
      <c r="C261" s="104" t="s">
        <v>34</v>
      </c>
      <c r="D261" s="104" t="s">
        <v>70</v>
      </c>
      <c r="E261" s="104" t="s">
        <v>1</v>
      </c>
      <c r="F261" s="94" t="s">
        <v>332</v>
      </c>
      <c r="G261" s="104" t="s">
        <v>189</v>
      </c>
      <c r="H261" s="104" t="s">
        <v>71</v>
      </c>
      <c r="I261" s="104" t="s">
        <v>4</v>
      </c>
      <c r="J261" s="62">
        <v>500</v>
      </c>
      <c r="K261" s="62">
        <v>0</v>
      </c>
    </row>
    <row r="262" spans="1:15" s="31" customFormat="1" ht="25.9" customHeight="1" x14ac:dyDescent="0.3">
      <c r="A262" s="17"/>
      <c r="B262" s="32" t="s">
        <v>324</v>
      </c>
      <c r="C262" s="94" t="s">
        <v>34</v>
      </c>
      <c r="D262" s="94" t="s">
        <v>70</v>
      </c>
      <c r="E262" s="94" t="s">
        <v>1</v>
      </c>
      <c r="F262" s="91" t="s">
        <v>485</v>
      </c>
      <c r="G262" s="94" t="s">
        <v>188</v>
      </c>
      <c r="H262" s="94" t="s">
        <v>30</v>
      </c>
      <c r="I262" s="94" t="s">
        <v>30</v>
      </c>
      <c r="J262" s="62">
        <v>0</v>
      </c>
      <c r="K262" s="62">
        <v>0</v>
      </c>
    </row>
    <row r="263" spans="1:15" s="31" customFormat="1" x14ac:dyDescent="0.3">
      <c r="A263" s="17"/>
      <c r="B263" s="32" t="s">
        <v>337</v>
      </c>
      <c r="C263" s="94" t="s">
        <v>34</v>
      </c>
      <c r="D263" s="94" t="s">
        <v>70</v>
      </c>
      <c r="E263" s="94" t="s">
        <v>1</v>
      </c>
      <c r="F263" s="91" t="s">
        <v>485</v>
      </c>
      <c r="G263" s="94" t="s">
        <v>188</v>
      </c>
      <c r="H263" s="94" t="s">
        <v>30</v>
      </c>
      <c r="I263" s="94" t="s">
        <v>30</v>
      </c>
      <c r="J263" s="62">
        <v>0</v>
      </c>
      <c r="K263" s="62">
        <v>0</v>
      </c>
    </row>
    <row r="264" spans="1:15" s="24" customFormat="1" ht="32.25" customHeight="1" x14ac:dyDescent="0.25">
      <c r="A264" s="30" t="s">
        <v>27</v>
      </c>
      <c r="B264" s="77" t="s">
        <v>72</v>
      </c>
      <c r="C264" s="204" t="s">
        <v>71</v>
      </c>
      <c r="D264" s="204" t="s">
        <v>36</v>
      </c>
      <c r="E264" s="204" t="s">
        <v>2</v>
      </c>
      <c r="F264" s="204" t="s">
        <v>3</v>
      </c>
      <c r="G264" s="321"/>
      <c r="H264" s="321"/>
      <c r="I264" s="321"/>
      <c r="J264" s="56">
        <f>+J265++J272</f>
        <v>351330.5</v>
      </c>
      <c r="K264" s="56">
        <f>+K265++K272</f>
        <v>70364.600000000006</v>
      </c>
    </row>
    <row r="265" spans="1:15" s="3" customFormat="1" ht="65.45" customHeight="1" x14ac:dyDescent="0.25">
      <c r="A265" s="18" t="s">
        <v>160</v>
      </c>
      <c r="B265" s="83" t="s">
        <v>391</v>
      </c>
      <c r="C265" s="188" t="s">
        <v>71</v>
      </c>
      <c r="D265" s="188" t="s">
        <v>38</v>
      </c>
      <c r="E265" s="188" t="s">
        <v>2</v>
      </c>
      <c r="F265" s="188" t="s">
        <v>3</v>
      </c>
      <c r="G265" s="295"/>
      <c r="H265" s="295"/>
      <c r="I265" s="295"/>
      <c r="J265" s="60">
        <f>+J266+J268</f>
        <v>40332.399999999994</v>
      </c>
      <c r="K265" s="60">
        <f t="shared" ref="K265" si="84">+K266+K268</f>
        <v>15014.9</v>
      </c>
    </row>
    <row r="266" spans="1:15" s="31" customFormat="1" ht="25.9" customHeight="1" x14ac:dyDescent="0.3">
      <c r="A266" s="11" t="s">
        <v>161</v>
      </c>
      <c r="B266" s="148" t="s">
        <v>213</v>
      </c>
      <c r="C266" s="187" t="s">
        <v>71</v>
      </c>
      <c r="D266" s="187" t="s">
        <v>38</v>
      </c>
      <c r="E266" s="187" t="s">
        <v>1</v>
      </c>
      <c r="F266" s="187" t="s">
        <v>3</v>
      </c>
      <c r="G266" s="187"/>
      <c r="H266" s="187"/>
      <c r="I266" s="187"/>
      <c r="J266" s="61">
        <f>+J267</f>
        <v>0</v>
      </c>
      <c r="K266" s="61"/>
    </row>
    <row r="267" spans="1:15" s="31" customFormat="1" ht="30.6" customHeight="1" x14ac:dyDescent="0.3">
      <c r="A267" s="11"/>
      <c r="B267" s="32" t="s">
        <v>330</v>
      </c>
      <c r="C267" s="94" t="s">
        <v>71</v>
      </c>
      <c r="D267" s="94" t="s">
        <v>38</v>
      </c>
      <c r="E267" s="94" t="s">
        <v>1</v>
      </c>
      <c r="F267" s="94" t="s">
        <v>214</v>
      </c>
      <c r="G267" s="94" t="s">
        <v>182</v>
      </c>
      <c r="H267" s="94" t="s">
        <v>21</v>
      </c>
      <c r="I267" s="94" t="s">
        <v>34</v>
      </c>
      <c r="J267" s="64">
        <v>0</v>
      </c>
      <c r="K267" s="65">
        <v>0</v>
      </c>
    </row>
    <row r="268" spans="1:15" s="31" customFormat="1" ht="31.5" x14ac:dyDescent="0.3">
      <c r="A268" s="11" t="s">
        <v>161</v>
      </c>
      <c r="B268" s="148" t="s">
        <v>329</v>
      </c>
      <c r="C268" s="187" t="s">
        <v>71</v>
      </c>
      <c r="D268" s="187" t="s">
        <v>38</v>
      </c>
      <c r="E268" s="187" t="s">
        <v>7</v>
      </c>
      <c r="F268" s="187" t="s">
        <v>3</v>
      </c>
      <c r="G268" s="119"/>
      <c r="H268" s="119"/>
      <c r="I268" s="119"/>
      <c r="J268" s="61">
        <f>+J269</f>
        <v>40332.399999999994</v>
      </c>
      <c r="K268" s="61">
        <f t="shared" ref="K268" si="85">+K269</f>
        <v>15014.9</v>
      </c>
    </row>
    <row r="269" spans="1:15" s="7" customFormat="1" ht="47.25" x14ac:dyDescent="0.3">
      <c r="A269" s="11"/>
      <c r="B269" s="99" t="s">
        <v>414</v>
      </c>
      <c r="C269" s="187" t="s">
        <v>71</v>
      </c>
      <c r="D269" s="187" t="s">
        <v>38</v>
      </c>
      <c r="E269" s="187" t="s">
        <v>7</v>
      </c>
      <c r="F269" s="92" t="s">
        <v>413</v>
      </c>
      <c r="G269" s="291"/>
      <c r="H269" s="292"/>
      <c r="I269" s="293"/>
      <c r="J269" s="61">
        <f>J270+J271</f>
        <v>40332.399999999994</v>
      </c>
      <c r="K269" s="61">
        <f t="shared" ref="K269" si="86">K270+K271</f>
        <v>15014.9</v>
      </c>
    </row>
    <row r="270" spans="1:15" s="31" customFormat="1" x14ac:dyDescent="0.3">
      <c r="A270" s="2"/>
      <c r="B270" s="32" t="s">
        <v>415</v>
      </c>
      <c r="C270" s="94" t="s">
        <v>71</v>
      </c>
      <c r="D270" s="94" t="s">
        <v>38</v>
      </c>
      <c r="E270" s="94" t="s">
        <v>7</v>
      </c>
      <c r="F270" s="91" t="s">
        <v>413</v>
      </c>
      <c r="G270" s="94" t="s">
        <v>182</v>
      </c>
      <c r="H270" s="94" t="s">
        <v>21</v>
      </c>
      <c r="I270" s="94" t="s">
        <v>34</v>
      </c>
      <c r="J270" s="62">
        <v>29545.599999999999</v>
      </c>
      <c r="K270" s="62">
        <v>15014.9</v>
      </c>
      <c r="L270" s="31">
        <v>699.5</v>
      </c>
    </row>
    <row r="271" spans="1:15" s="31" customFormat="1" x14ac:dyDescent="0.3">
      <c r="A271" s="2"/>
      <c r="B271" s="32" t="s">
        <v>416</v>
      </c>
      <c r="C271" s="94" t="s">
        <v>71</v>
      </c>
      <c r="D271" s="94" t="s">
        <v>38</v>
      </c>
      <c r="E271" s="94" t="s">
        <v>7</v>
      </c>
      <c r="F271" s="91" t="s">
        <v>413</v>
      </c>
      <c r="G271" s="94" t="s">
        <v>182</v>
      </c>
      <c r="H271" s="94" t="s">
        <v>21</v>
      </c>
      <c r="I271" s="94" t="s">
        <v>34</v>
      </c>
      <c r="J271" s="62">
        <v>10786.8</v>
      </c>
      <c r="K271" s="62">
        <v>0</v>
      </c>
    </row>
    <row r="272" spans="1:15" s="3" customFormat="1" ht="36.75" customHeight="1" x14ac:dyDescent="0.25">
      <c r="A272" s="18" t="s">
        <v>319</v>
      </c>
      <c r="B272" s="83" t="s">
        <v>73</v>
      </c>
      <c r="C272" s="188" t="s">
        <v>71</v>
      </c>
      <c r="D272" s="188" t="s">
        <v>70</v>
      </c>
      <c r="E272" s="188" t="s">
        <v>2</v>
      </c>
      <c r="F272" s="188" t="s">
        <v>3</v>
      </c>
      <c r="G272" s="272"/>
      <c r="H272" s="272"/>
      <c r="I272" s="272"/>
      <c r="J272" s="60">
        <f>+J273</f>
        <v>310998.09999999998</v>
      </c>
      <c r="K272" s="60">
        <f t="shared" ref="K272" si="87">+K273</f>
        <v>55349.700000000004</v>
      </c>
      <c r="L272" s="39" t="e">
        <f>+#REF!+L273+#REF!</f>
        <v>#REF!</v>
      </c>
      <c r="M272" s="33" t="e">
        <f>+#REF!+M273+#REF!</f>
        <v>#REF!</v>
      </c>
      <c r="N272" s="33" t="e">
        <f>+#REF!+N273+#REF!</f>
        <v>#REF!</v>
      </c>
      <c r="O272" s="33" t="e">
        <f>+#REF!+O273+#REF!</f>
        <v>#REF!</v>
      </c>
    </row>
    <row r="273" spans="1:20" s="4" customFormat="1" ht="31.5" x14ac:dyDescent="0.25">
      <c r="A273" s="11" t="s">
        <v>320</v>
      </c>
      <c r="B273" s="102" t="s">
        <v>215</v>
      </c>
      <c r="C273" s="187" t="s">
        <v>71</v>
      </c>
      <c r="D273" s="187" t="s">
        <v>70</v>
      </c>
      <c r="E273" s="187" t="s">
        <v>7</v>
      </c>
      <c r="F273" s="187" t="s">
        <v>3</v>
      </c>
      <c r="G273" s="274"/>
      <c r="H273" s="274"/>
      <c r="I273" s="274"/>
      <c r="J273" s="61">
        <f t="shared" ref="J273:O273" si="88">+J274+J277</f>
        <v>310998.09999999998</v>
      </c>
      <c r="K273" s="61">
        <f t="shared" si="88"/>
        <v>55349.700000000004</v>
      </c>
      <c r="L273" s="29">
        <f t="shared" si="88"/>
        <v>0</v>
      </c>
      <c r="M273" s="29">
        <f t="shared" si="88"/>
        <v>0</v>
      </c>
      <c r="N273" s="29">
        <f t="shared" si="88"/>
        <v>0</v>
      </c>
      <c r="O273" s="29">
        <f t="shared" si="88"/>
        <v>0</v>
      </c>
    </row>
    <row r="274" spans="1:20" s="7" customFormat="1" ht="31.5" x14ac:dyDescent="0.3">
      <c r="A274" s="2"/>
      <c r="B274" s="1" t="s">
        <v>217</v>
      </c>
      <c r="C274" s="183" t="s">
        <v>71</v>
      </c>
      <c r="D274" s="183" t="s">
        <v>70</v>
      </c>
      <c r="E274" s="183" t="s">
        <v>7</v>
      </c>
      <c r="F274" s="183" t="s">
        <v>216</v>
      </c>
      <c r="G274" s="272"/>
      <c r="H274" s="272"/>
      <c r="I274" s="272"/>
      <c r="J274" s="6">
        <f>+J276+J275</f>
        <v>104975.9</v>
      </c>
      <c r="K274" s="6">
        <f t="shared" ref="K274" si="89">+K276+K275</f>
        <v>55349.700000000004</v>
      </c>
    </row>
    <row r="275" spans="1:20" s="7" customFormat="1" x14ac:dyDescent="0.3">
      <c r="A275" s="2"/>
      <c r="B275" s="32" t="s">
        <v>181</v>
      </c>
      <c r="C275" s="94" t="s">
        <v>71</v>
      </c>
      <c r="D275" s="94" t="s">
        <v>70</v>
      </c>
      <c r="E275" s="94" t="s">
        <v>7</v>
      </c>
      <c r="F275" s="94" t="s">
        <v>216</v>
      </c>
      <c r="G275" s="94" t="s">
        <v>182</v>
      </c>
      <c r="H275" s="94" t="s">
        <v>21</v>
      </c>
      <c r="I275" s="94" t="s">
        <v>35</v>
      </c>
      <c r="J275" s="62">
        <v>48818.8</v>
      </c>
      <c r="K275" s="62">
        <v>37147.800000000003</v>
      </c>
    </row>
    <row r="276" spans="1:20" s="31" customFormat="1" ht="16.149999999999999" customHeight="1" x14ac:dyDescent="0.3">
      <c r="A276" s="2"/>
      <c r="B276" s="32" t="s">
        <v>318</v>
      </c>
      <c r="C276" s="94" t="s">
        <v>71</v>
      </c>
      <c r="D276" s="94" t="s">
        <v>70</v>
      </c>
      <c r="E276" s="94" t="s">
        <v>7</v>
      </c>
      <c r="F276" s="94" t="s">
        <v>216</v>
      </c>
      <c r="G276" s="94" t="s">
        <v>193</v>
      </c>
      <c r="H276" s="94" t="s">
        <v>21</v>
      </c>
      <c r="I276" s="94" t="s">
        <v>35</v>
      </c>
      <c r="J276" s="62">
        <v>56157.1</v>
      </c>
      <c r="K276" s="62">
        <v>18201.900000000001</v>
      </c>
      <c r="L276" s="31">
        <v>-52397</v>
      </c>
      <c r="M276" s="31">
        <v>-56656</v>
      </c>
      <c r="N276" s="31">
        <v>-58856</v>
      </c>
    </row>
    <row r="277" spans="1:20" s="26" customFormat="1" ht="32.25" customHeight="1" x14ac:dyDescent="0.3">
      <c r="A277" s="2"/>
      <c r="B277" s="99" t="s">
        <v>605</v>
      </c>
      <c r="C277" s="183" t="s">
        <v>71</v>
      </c>
      <c r="D277" s="183" t="s">
        <v>70</v>
      </c>
      <c r="E277" s="183" t="s">
        <v>7</v>
      </c>
      <c r="F277" s="183" t="s">
        <v>294</v>
      </c>
      <c r="G277" s="272"/>
      <c r="H277" s="272"/>
      <c r="I277" s="272"/>
      <c r="J277" s="6">
        <f>+J278+J280+J279</f>
        <v>206022.2</v>
      </c>
      <c r="K277" s="6">
        <f t="shared" ref="K277" si="90">+K278+K280+K279</f>
        <v>0</v>
      </c>
    </row>
    <row r="278" spans="1:20" s="25" customFormat="1" ht="21" customHeight="1" x14ac:dyDescent="0.3">
      <c r="A278" s="40"/>
      <c r="B278" s="32" t="s">
        <v>254</v>
      </c>
      <c r="C278" s="91" t="s">
        <v>71</v>
      </c>
      <c r="D278" s="91" t="s">
        <v>70</v>
      </c>
      <c r="E278" s="91" t="s">
        <v>7</v>
      </c>
      <c r="F278" s="91" t="s">
        <v>294</v>
      </c>
      <c r="G278" s="94" t="s">
        <v>182</v>
      </c>
      <c r="H278" s="94" t="s">
        <v>21</v>
      </c>
      <c r="I278" s="94" t="s">
        <v>35</v>
      </c>
      <c r="J278" s="62">
        <v>95009.600000000006</v>
      </c>
      <c r="K278" s="62">
        <v>0</v>
      </c>
    </row>
    <row r="279" spans="1:20" s="25" customFormat="1" ht="21" customHeight="1" x14ac:dyDescent="0.3">
      <c r="A279" s="40"/>
      <c r="B279" s="32" t="s">
        <v>255</v>
      </c>
      <c r="C279" s="91" t="s">
        <v>71</v>
      </c>
      <c r="D279" s="91" t="s">
        <v>70</v>
      </c>
      <c r="E279" s="91" t="s">
        <v>7</v>
      </c>
      <c r="F279" s="91" t="s">
        <v>294</v>
      </c>
      <c r="G279" s="94" t="s">
        <v>182</v>
      </c>
      <c r="H279" s="94" t="s">
        <v>21</v>
      </c>
      <c r="I279" s="94" t="s">
        <v>35</v>
      </c>
      <c r="J279" s="62">
        <v>2097.1</v>
      </c>
      <c r="K279" s="62">
        <v>0</v>
      </c>
    </row>
    <row r="280" spans="1:20" s="31" customFormat="1" ht="18.600000000000001" customHeight="1" x14ac:dyDescent="0.3">
      <c r="A280" s="40"/>
      <c r="B280" s="120" t="s">
        <v>486</v>
      </c>
      <c r="C280" s="91" t="s">
        <v>71</v>
      </c>
      <c r="D280" s="91" t="s">
        <v>70</v>
      </c>
      <c r="E280" s="91" t="s">
        <v>7</v>
      </c>
      <c r="F280" s="91" t="s">
        <v>294</v>
      </c>
      <c r="G280" s="96" t="s">
        <v>193</v>
      </c>
      <c r="H280" s="96" t="s">
        <v>21</v>
      </c>
      <c r="I280" s="96" t="s">
        <v>35</v>
      </c>
      <c r="J280" s="62">
        <v>108915.5</v>
      </c>
      <c r="K280" s="62">
        <v>0</v>
      </c>
    </row>
    <row r="281" spans="1:20" s="3" customFormat="1" ht="31.5" x14ac:dyDescent="0.25">
      <c r="A281" s="30" t="s">
        <v>164</v>
      </c>
      <c r="B281" s="77" t="s">
        <v>75</v>
      </c>
      <c r="C281" s="204" t="s">
        <v>74</v>
      </c>
      <c r="D281" s="204" t="s">
        <v>36</v>
      </c>
      <c r="E281" s="204" t="s">
        <v>2</v>
      </c>
      <c r="F281" s="204" t="s">
        <v>3</v>
      </c>
      <c r="G281" s="272"/>
      <c r="H281" s="272"/>
      <c r="I281" s="272"/>
      <c r="J281" s="56">
        <f t="shared" ref="J281:O281" si="91">+J282+J301+J315+J326+J330</f>
        <v>235389</v>
      </c>
      <c r="K281" s="56">
        <f t="shared" si="91"/>
        <v>101967.9</v>
      </c>
      <c r="L281" s="56" t="e">
        <f t="shared" si="91"/>
        <v>#REF!</v>
      </c>
      <c r="M281" s="56" t="e">
        <f t="shared" si="91"/>
        <v>#REF!</v>
      </c>
      <c r="N281" s="56" t="e">
        <f t="shared" si="91"/>
        <v>#REF!</v>
      </c>
      <c r="O281" s="56" t="e">
        <f t="shared" si="91"/>
        <v>#REF!</v>
      </c>
    </row>
    <row r="282" spans="1:20" s="3" customFormat="1" ht="18.75" x14ac:dyDescent="0.25">
      <c r="A282" s="18" t="s">
        <v>165</v>
      </c>
      <c r="B282" s="83" t="s">
        <v>76</v>
      </c>
      <c r="C282" s="188" t="s">
        <v>74</v>
      </c>
      <c r="D282" s="188" t="s">
        <v>38</v>
      </c>
      <c r="E282" s="188" t="s">
        <v>2</v>
      </c>
      <c r="F282" s="188" t="s">
        <v>3</v>
      </c>
      <c r="G282" s="272"/>
      <c r="H282" s="272"/>
      <c r="I282" s="272"/>
      <c r="J282" s="60">
        <f>+J283+J293</f>
        <v>40186.899999999994</v>
      </c>
      <c r="K282" s="60">
        <f>+K283+K293</f>
        <v>16753.7</v>
      </c>
      <c r="L282" s="33" t="e">
        <f>+L283+#REF!+L288+L293</f>
        <v>#REF!</v>
      </c>
      <c r="M282" s="33" t="e">
        <f>+M283+#REF!+M288+M293</f>
        <v>#REF!</v>
      </c>
      <c r="N282" s="33" t="e">
        <f>+N283+#REF!+N288+N293</f>
        <v>#REF!</v>
      </c>
      <c r="O282" s="33" t="e">
        <f>+O283+#REF!+O288+O293</f>
        <v>#REF!</v>
      </c>
      <c r="T282" s="3" t="s">
        <v>442</v>
      </c>
    </row>
    <row r="283" spans="1:20" s="4" customFormat="1" ht="31.5" x14ac:dyDescent="0.25">
      <c r="A283" s="11" t="s">
        <v>166</v>
      </c>
      <c r="B283" s="102" t="s">
        <v>77</v>
      </c>
      <c r="C283" s="187" t="s">
        <v>74</v>
      </c>
      <c r="D283" s="187" t="s">
        <v>38</v>
      </c>
      <c r="E283" s="187" t="s">
        <v>1</v>
      </c>
      <c r="F283" s="187" t="s">
        <v>3</v>
      </c>
      <c r="G283" s="274"/>
      <c r="H283" s="274"/>
      <c r="I283" s="274"/>
      <c r="J283" s="61">
        <f>+J284+J288+J292</f>
        <v>40033.199999999997</v>
      </c>
      <c r="K283" s="61">
        <f>+K284+K288+K292</f>
        <v>16600.3</v>
      </c>
      <c r="P283" s="4" t="s">
        <v>378</v>
      </c>
    </row>
    <row r="284" spans="1:20" s="7" customFormat="1" ht="31.5" x14ac:dyDescent="0.3">
      <c r="A284" s="2"/>
      <c r="B284" s="1" t="s">
        <v>12</v>
      </c>
      <c r="C284" s="183" t="s">
        <v>74</v>
      </c>
      <c r="D284" s="183" t="s">
        <v>38</v>
      </c>
      <c r="E284" s="183" t="s">
        <v>1</v>
      </c>
      <c r="F284" s="183" t="s">
        <v>11</v>
      </c>
      <c r="G284" s="272"/>
      <c r="H284" s="272"/>
      <c r="I284" s="272"/>
      <c r="J284" s="6">
        <f>SUM(J285:J287)</f>
        <v>39655.5</v>
      </c>
      <c r="K284" s="6">
        <f t="shared" ref="K284" si="92">SUM(K285:K287)</f>
        <v>16223.4</v>
      </c>
      <c r="R284" s="45"/>
    </row>
    <row r="285" spans="1:20" s="31" customFormat="1" ht="31.5" x14ac:dyDescent="0.3">
      <c r="A285" s="17"/>
      <c r="B285" s="32" t="s">
        <v>211</v>
      </c>
      <c r="C285" s="94" t="s">
        <v>74</v>
      </c>
      <c r="D285" s="94" t="s">
        <v>38</v>
      </c>
      <c r="E285" s="94" t="s">
        <v>1</v>
      </c>
      <c r="F285" s="94" t="s">
        <v>11</v>
      </c>
      <c r="G285" s="94" t="s">
        <v>184</v>
      </c>
      <c r="H285" s="94" t="s">
        <v>34</v>
      </c>
      <c r="I285" s="94" t="s">
        <v>1</v>
      </c>
      <c r="J285" s="62">
        <v>32154</v>
      </c>
      <c r="K285" s="62">
        <v>13106.5</v>
      </c>
      <c r="L285" s="31">
        <v>494</v>
      </c>
      <c r="M285" s="31">
        <v>494</v>
      </c>
      <c r="N285" s="31">
        <v>494</v>
      </c>
    </row>
    <row r="286" spans="1:20" s="31" customFormat="1" x14ac:dyDescent="0.3">
      <c r="A286" s="17"/>
      <c r="B286" s="32" t="s">
        <v>181</v>
      </c>
      <c r="C286" s="94" t="s">
        <v>74</v>
      </c>
      <c r="D286" s="94" t="s">
        <v>38</v>
      </c>
      <c r="E286" s="94" t="s">
        <v>1</v>
      </c>
      <c r="F286" s="94" t="s">
        <v>11</v>
      </c>
      <c r="G286" s="94" t="s">
        <v>182</v>
      </c>
      <c r="H286" s="94" t="s">
        <v>34</v>
      </c>
      <c r="I286" s="94" t="s">
        <v>1</v>
      </c>
      <c r="J286" s="62">
        <v>7482.5</v>
      </c>
      <c r="K286" s="62">
        <v>3110.3</v>
      </c>
      <c r="L286" s="31">
        <v>-618</v>
      </c>
      <c r="M286" s="31">
        <v>-618</v>
      </c>
      <c r="N286" s="31">
        <v>-618</v>
      </c>
    </row>
    <row r="287" spans="1:20" s="31" customFormat="1" x14ac:dyDescent="0.3">
      <c r="A287" s="17"/>
      <c r="B287" s="32" t="s">
        <v>185</v>
      </c>
      <c r="C287" s="94" t="s">
        <v>74</v>
      </c>
      <c r="D287" s="94" t="s">
        <v>38</v>
      </c>
      <c r="E287" s="94" t="s">
        <v>1</v>
      </c>
      <c r="F287" s="94" t="s">
        <v>11</v>
      </c>
      <c r="G287" s="94" t="s">
        <v>186</v>
      </c>
      <c r="H287" s="94" t="s">
        <v>34</v>
      </c>
      <c r="I287" s="94" t="s">
        <v>1</v>
      </c>
      <c r="J287" s="62">
        <v>19</v>
      </c>
      <c r="K287" s="62">
        <v>6.6</v>
      </c>
    </row>
    <row r="288" spans="1:20" s="7" customFormat="1" ht="22.5" customHeight="1" x14ac:dyDescent="0.3">
      <c r="A288" s="2"/>
      <c r="B288" s="99" t="s">
        <v>313</v>
      </c>
      <c r="C288" s="183" t="s">
        <v>74</v>
      </c>
      <c r="D288" s="183" t="s">
        <v>38</v>
      </c>
      <c r="E288" s="183" t="s">
        <v>1</v>
      </c>
      <c r="F288" s="183" t="s">
        <v>233</v>
      </c>
      <c r="G288" s="269"/>
      <c r="H288" s="270"/>
      <c r="I288" s="271"/>
      <c r="J288" s="6">
        <f>+J289+J290</f>
        <v>377.70000000000005</v>
      </c>
      <c r="K288" s="6">
        <f>+K289+K290+K291</f>
        <v>376.90000000000003</v>
      </c>
      <c r="L288" s="9" t="e">
        <f>+L289+#REF!+L290</f>
        <v>#REF!</v>
      </c>
      <c r="M288" s="6" t="e">
        <f>+M289+#REF!+M290</f>
        <v>#REF!</v>
      </c>
      <c r="N288" s="6" t="e">
        <f>+N289+#REF!+N290</f>
        <v>#REF!</v>
      </c>
      <c r="O288" s="6" t="e">
        <f>+O289+#REF!+O290</f>
        <v>#REF!</v>
      </c>
    </row>
    <row r="289" spans="1:20" s="31" customFormat="1" ht="19.899999999999999" customHeight="1" x14ac:dyDescent="0.3">
      <c r="A289" s="17"/>
      <c r="B289" s="72" t="s">
        <v>388</v>
      </c>
      <c r="C289" s="94" t="s">
        <v>74</v>
      </c>
      <c r="D289" s="94" t="s">
        <v>38</v>
      </c>
      <c r="E289" s="94" t="s">
        <v>1</v>
      </c>
      <c r="F289" s="94" t="s">
        <v>233</v>
      </c>
      <c r="G289" s="94" t="s">
        <v>182</v>
      </c>
      <c r="H289" s="94" t="s">
        <v>34</v>
      </c>
      <c r="I289" s="94" t="s">
        <v>1</v>
      </c>
      <c r="J289" s="62">
        <v>369.6</v>
      </c>
      <c r="K289" s="62">
        <v>317.8</v>
      </c>
    </row>
    <row r="290" spans="1:20" s="31" customFormat="1" ht="15" customHeight="1" x14ac:dyDescent="0.3">
      <c r="A290" s="17"/>
      <c r="B290" s="72" t="s">
        <v>255</v>
      </c>
      <c r="C290" s="94" t="s">
        <v>74</v>
      </c>
      <c r="D290" s="94" t="s">
        <v>38</v>
      </c>
      <c r="E290" s="94" t="s">
        <v>1</v>
      </c>
      <c r="F290" s="94" t="s">
        <v>233</v>
      </c>
      <c r="G290" s="94" t="s">
        <v>182</v>
      </c>
      <c r="H290" s="94" t="s">
        <v>34</v>
      </c>
      <c r="I290" s="94" t="s">
        <v>1</v>
      </c>
      <c r="J290" s="62">
        <v>8.1</v>
      </c>
      <c r="K290" s="62">
        <v>7.3</v>
      </c>
    </row>
    <row r="291" spans="1:20" s="31" customFormat="1" ht="15" customHeight="1" x14ac:dyDescent="0.3">
      <c r="A291" s="17"/>
      <c r="B291" s="72" t="s">
        <v>254</v>
      </c>
      <c r="C291" s="94" t="s">
        <v>74</v>
      </c>
      <c r="D291" s="94" t="s">
        <v>38</v>
      </c>
      <c r="E291" s="94" t="s">
        <v>1</v>
      </c>
      <c r="F291" s="94" t="s">
        <v>233</v>
      </c>
      <c r="G291" s="94" t="s">
        <v>182</v>
      </c>
      <c r="H291" s="94" t="s">
        <v>34</v>
      </c>
      <c r="I291" s="94" t="s">
        <v>1</v>
      </c>
      <c r="J291" s="62">
        <v>8.1</v>
      </c>
      <c r="K291" s="62">
        <v>51.8</v>
      </c>
    </row>
    <row r="292" spans="1:20" s="31" customFormat="1" ht="31.9" customHeight="1" x14ac:dyDescent="0.3">
      <c r="A292" s="17"/>
      <c r="B292" s="1" t="s">
        <v>333</v>
      </c>
      <c r="C292" s="183" t="s">
        <v>74</v>
      </c>
      <c r="D292" s="183" t="s">
        <v>38</v>
      </c>
      <c r="E292" s="183" t="s">
        <v>1</v>
      </c>
      <c r="F292" s="183" t="s">
        <v>334</v>
      </c>
      <c r="G292" s="183" t="s">
        <v>182</v>
      </c>
      <c r="H292" s="183" t="s">
        <v>34</v>
      </c>
      <c r="I292" s="183" t="s">
        <v>1</v>
      </c>
      <c r="J292" s="6"/>
      <c r="K292" s="62"/>
    </row>
    <row r="293" spans="1:20" s="54" customFormat="1" ht="19.149999999999999" customHeight="1" x14ac:dyDescent="0.3">
      <c r="A293" s="53" t="s">
        <v>373</v>
      </c>
      <c r="B293" s="228" t="s">
        <v>443</v>
      </c>
      <c r="C293" s="121" t="s">
        <v>74</v>
      </c>
      <c r="D293" s="121" t="s">
        <v>38</v>
      </c>
      <c r="E293" s="121" t="s">
        <v>444</v>
      </c>
      <c r="F293" s="121" t="s">
        <v>3</v>
      </c>
      <c r="G293" s="312"/>
      <c r="H293" s="313"/>
      <c r="I293" s="314"/>
      <c r="J293" s="67">
        <f>J294</f>
        <v>153.69999999999999</v>
      </c>
      <c r="K293" s="67">
        <f t="shared" ref="K293" si="93">K294</f>
        <v>153.4</v>
      </c>
      <c r="T293" s="54" t="s">
        <v>442</v>
      </c>
    </row>
    <row r="294" spans="1:20" s="54" customFormat="1" ht="36" customHeight="1" x14ac:dyDescent="0.3">
      <c r="A294" s="53"/>
      <c r="B294" s="99" t="s">
        <v>445</v>
      </c>
      <c r="C294" s="118" t="s">
        <v>74</v>
      </c>
      <c r="D294" s="118" t="s">
        <v>38</v>
      </c>
      <c r="E294" s="118" t="s">
        <v>444</v>
      </c>
      <c r="F294" s="118" t="s">
        <v>372</v>
      </c>
      <c r="G294" s="122"/>
      <c r="H294" s="123"/>
      <c r="I294" s="124"/>
      <c r="J294" s="65">
        <f>+J295+J298</f>
        <v>153.69999999999999</v>
      </c>
      <c r="K294" s="65">
        <f t="shared" ref="K294" si="94">K295+K298</f>
        <v>153.4</v>
      </c>
      <c r="T294" s="54" t="s">
        <v>442</v>
      </c>
    </row>
    <row r="295" spans="1:20" s="31" customFormat="1" ht="32.450000000000003" customHeight="1" x14ac:dyDescent="0.3">
      <c r="A295" s="17"/>
      <c r="B295" s="99" t="s">
        <v>590</v>
      </c>
      <c r="C295" s="183" t="s">
        <v>74</v>
      </c>
      <c r="D295" s="183" t="s">
        <v>38</v>
      </c>
      <c r="E295" s="183" t="s">
        <v>444</v>
      </c>
      <c r="F295" s="183" t="s">
        <v>372</v>
      </c>
      <c r="G295" s="269"/>
      <c r="H295" s="270"/>
      <c r="I295" s="271"/>
      <c r="J295" s="6">
        <f>+J296+J297</f>
        <v>102.39999999999999</v>
      </c>
      <c r="K295" s="6">
        <f>+K296+K297</f>
        <v>102.3</v>
      </c>
    </row>
    <row r="296" spans="1:20" s="31" customFormat="1" ht="18.600000000000001" customHeight="1" x14ac:dyDescent="0.3">
      <c r="A296" s="17"/>
      <c r="B296" s="72" t="s">
        <v>254</v>
      </c>
      <c r="C296" s="94" t="s">
        <v>74</v>
      </c>
      <c r="D296" s="94" t="s">
        <v>38</v>
      </c>
      <c r="E296" s="94" t="s">
        <v>444</v>
      </c>
      <c r="F296" s="94" t="s">
        <v>372</v>
      </c>
      <c r="G296" s="94" t="s">
        <v>182</v>
      </c>
      <c r="H296" s="94" t="s">
        <v>34</v>
      </c>
      <c r="I296" s="94" t="s">
        <v>1</v>
      </c>
      <c r="J296" s="62">
        <v>102.1</v>
      </c>
      <c r="K296" s="62">
        <v>102</v>
      </c>
    </row>
    <row r="297" spans="1:20" s="31" customFormat="1" ht="18.600000000000001" customHeight="1" x14ac:dyDescent="0.3">
      <c r="A297" s="17"/>
      <c r="B297" s="72" t="s">
        <v>255</v>
      </c>
      <c r="C297" s="94" t="s">
        <v>74</v>
      </c>
      <c r="D297" s="94" t="s">
        <v>38</v>
      </c>
      <c r="E297" s="94" t="s">
        <v>444</v>
      </c>
      <c r="F297" s="94" t="s">
        <v>372</v>
      </c>
      <c r="G297" s="94" t="s">
        <v>182</v>
      </c>
      <c r="H297" s="94" t="s">
        <v>34</v>
      </c>
      <c r="I297" s="94" t="s">
        <v>1</v>
      </c>
      <c r="J297" s="62">
        <v>0.3</v>
      </c>
      <c r="K297" s="62">
        <v>0.3</v>
      </c>
    </row>
    <row r="298" spans="1:20" s="31" customFormat="1" ht="36.6" customHeight="1" x14ac:dyDescent="0.3">
      <c r="A298" s="17"/>
      <c r="B298" s="99" t="s">
        <v>589</v>
      </c>
      <c r="C298" s="183" t="s">
        <v>74</v>
      </c>
      <c r="D298" s="183" t="s">
        <v>38</v>
      </c>
      <c r="E298" s="183" t="s">
        <v>444</v>
      </c>
      <c r="F298" s="183" t="s">
        <v>372</v>
      </c>
      <c r="G298" s="269"/>
      <c r="H298" s="270"/>
      <c r="I298" s="271"/>
      <c r="J298" s="6">
        <f>+J299+J300</f>
        <v>51.300000000000004</v>
      </c>
      <c r="K298" s="6">
        <f>+K299+K300</f>
        <v>51.1</v>
      </c>
    </row>
    <row r="299" spans="1:20" s="31" customFormat="1" ht="19.149999999999999" customHeight="1" x14ac:dyDescent="0.3">
      <c r="A299" s="17"/>
      <c r="B299" s="72" t="s">
        <v>259</v>
      </c>
      <c r="C299" s="94" t="s">
        <v>74</v>
      </c>
      <c r="D299" s="94" t="s">
        <v>38</v>
      </c>
      <c r="E299" s="94" t="s">
        <v>444</v>
      </c>
      <c r="F299" s="94" t="s">
        <v>372</v>
      </c>
      <c r="G299" s="94" t="s">
        <v>189</v>
      </c>
      <c r="H299" s="94" t="s">
        <v>34</v>
      </c>
      <c r="I299" s="94" t="s">
        <v>1</v>
      </c>
      <c r="J299" s="62">
        <v>51.1</v>
      </c>
      <c r="K299" s="62">
        <v>51</v>
      </c>
    </row>
    <row r="300" spans="1:20" s="31" customFormat="1" ht="19.149999999999999" customHeight="1" x14ac:dyDescent="0.3">
      <c r="A300" s="17"/>
      <c r="B300" s="72" t="s">
        <v>260</v>
      </c>
      <c r="C300" s="94" t="s">
        <v>74</v>
      </c>
      <c r="D300" s="94" t="s">
        <v>38</v>
      </c>
      <c r="E300" s="94" t="s">
        <v>444</v>
      </c>
      <c r="F300" s="94" t="s">
        <v>372</v>
      </c>
      <c r="G300" s="94" t="s">
        <v>189</v>
      </c>
      <c r="H300" s="94" t="s">
        <v>34</v>
      </c>
      <c r="I300" s="94" t="s">
        <v>1</v>
      </c>
      <c r="J300" s="62">
        <v>0.2</v>
      </c>
      <c r="K300" s="62">
        <v>0.1</v>
      </c>
    </row>
    <row r="301" spans="1:20" s="3" customFormat="1" ht="16.5" x14ac:dyDescent="0.25">
      <c r="A301" s="18" t="s">
        <v>167</v>
      </c>
      <c r="B301" s="83" t="s">
        <v>78</v>
      </c>
      <c r="C301" s="188" t="s">
        <v>74</v>
      </c>
      <c r="D301" s="188" t="s">
        <v>70</v>
      </c>
      <c r="E301" s="188" t="s">
        <v>2</v>
      </c>
      <c r="F301" s="188" t="s">
        <v>3</v>
      </c>
      <c r="G301" s="272"/>
      <c r="H301" s="272"/>
      <c r="I301" s="272"/>
      <c r="J301" s="60">
        <f>+J302+J307</f>
        <v>50140.600000000006</v>
      </c>
      <c r="K301" s="60">
        <f>SUM(K302+K307)</f>
        <v>13513.900000000001</v>
      </c>
    </row>
    <row r="302" spans="1:20" s="4" customFormat="1" ht="31.5" x14ac:dyDescent="0.25">
      <c r="A302" s="11" t="s">
        <v>168</v>
      </c>
      <c r="B302" s="102" t="s">
        <v>77</v>
      </c>
      <c r="C302" s="187" t="s">
        <v>74</v>
      </c>
      <c r="D302" s="187" t="s">
        <v>70</v>
      </c>
      <c r="E302" s="187" t="s">
        <v>1</v>
      </c>
      <c r="F302" s="187" t="s">
        <v>3</v>
      </c>
      <c r="G302" s="274"/>
      <c r="H302" s="274"/>
      <c r="I302" s="274"/>
      <c r="J302" s="61">
        <f>J303</f>
        <v>7488.8</v>
      </c>
      <c r="K302" s="61">
        <f t="shared" ref="K302" si="95">K303</f>
        <v>2885.2</v>
      </c>
      <c r="T302" s="4" t="s">
        <v>375</v>
      </c>
    </row>
    <row r="303" spans="1:20" s="7" customFormat="1" ht="31.5" x14ac:dyDescent="0.3">
      <c r="A303" s="2"/>
      <c r="B303" s="1" t="s">
        <v>12</v>
      </c>
      <c r="C303" s="183" t="s">
        <v>74</v>
      </c>
      <c r="D303" s="183" t="s">
        <v>70</v>
      </c>
      <c r="E303" s="183" t="s">
        <v>1</v>
      </c>
      <c r="F303" s="183" t="s">
        <v>11</v>
      </c>
      <c r="G303" s="272"/>
      <c r="H303" s="272"/>
      <c r="I303" s="272"/>
      <c r="J303" s="6">
        <f>SUM(J306+J305+J304)</f>
        <v>7488.8</v>
      </c>
      <c r="K303" s="6">
        <f t="shared" ref="K303" si="96">SUM(K306+K305+K304)</f>
        <v>2885.2</v>
      </c>
    </row>
    <row r="304" spans="1:20" s="31" customFormat="1" ht="31.5" x14ac:dyDescent="0.3">
      <c r="A304" s="17"/>
      <c r="B304" s="32" t="s">
        <v>183</v>
      </c>
      <c r="C304" s="94" t="s">
        <v>74</v>
      </c>
      <c r="D304" s="94" t="s">
        <v>70</v>
      </c>
      <c r="E304" s="94" t="s">
        <v>1</v>
      </c>
      <c r="F304" s="94" t="s">
        <v>11</v>
      </c>
      <c r="G304" s="94" t="s">
        <v>184</v>
      </c>
      <c r="H304" s="94" t="s">
        <v>34</v>
      </c>
      <c r="I304" s="94" t="s">
        <v>1</v>
      </c>
      <c r="J304" s="62">
        <v>5706</v>
      </c>
      <c r="K304" s="62">
        <v>2328</v>
      </c>
      <c r="L304" s="31">
        <v>654</v>
      </c>
      <c r="M304" s="31">
        <v>654</v>
      </c>
      <c r="N304" s="31">
        <v>654</v>
      </c>
    </row>
    <row r="305" spans="1:15" s="31" customFormat="1" x14ac:dyDescent="0.3">
      <c r="A305" s="17"/>
      <c r="B305" s="32" t="s">
        <v>181</v>
      </c>
      <c r="C305" s="94" t="s">
        <v>74</v>
      </c>
      <c r="D305" s="94" t="s">
        <v>70</v>
      </c>
      <c r="E305" s="94" t="s">
        <v>1</v>
      </c>
      <c r="F305" s="94" t="s">
        <v>11</v>
      </c>
      <c r="G305" s="94" t="s">
        <v>182</v>
      </c>
      <c r="H305" s="94" t="s">
        <v>34</v>
      </c>
      <c r="I305" s="94" t="s">
        <v>1</v>
      </c>
      <c r="J305" s="62">
        <v>1583.8</v>
      </c>
      <c r="K305" s="62">
        <v>471.9</v>
      </c>
      <c r="L305" s="31">
        <f>-598+(-530)</f>
        <v>-1128</v>
      </c>
    </row>
    <row r="306" spans="1:15" s="31" customFormat="1" x14ac:dyDescent="0.3">
      <c r="A306" s="17"/>
      <c r="B306" s="32" t="s">
        <v>185</v>
      </c>
      <c r="C306" s="94" t="s">
        <v>74</v>
      </c>
      <c r="D306" s="94" t="s">
        <v>70</v>
      </c>
      <c r="E306" s="94" t="s">
        <v>1</v>
      </c>
      <c r="F306" s="94" t="s">
        <v>11</v>
      </c>
      <c r="G306" s="94" t="s">
        <v>186</v>
      </c>
      <c r="H306" s="94" t="s">
        <v>34</v>
      </c>
      <c r="I306" s="94" t="s">
        <v>1</v>
      </c>
      <c r="J306" s="62">
        <v>199</v>
      </c>
      <c r="K306" s="62">
        <v>85.3</v>
      </c>
    </row>
    <row r="307" spans="1:15" s="173" customFormat="1" x14ac:dyDescent="0.3">
      <c r="A307" s="28" t="s">
        <v>534</v>
      </c>
      <c r="B307" s="148" t="s">
        <v>287</v>
      </c>
      <c r="C307" s="113" t="s">
        <v>74</v>
      </c>
      <c r="D307" s="113" t="s">
        <v>70</v>
      </c>
      <c r="E307" s="113" t="s">
        <v>269</v>
      </c>
      <c r="F307" s="200" t="s">
        <v>3</v>
      </c>
      <c r="G307" s="200"/>
      <c r="H307" s="201"/>
      <c r="I307" s="202"/>
      <c r="J307" s="172">
        <f>+J308+J312</f>
        <v>42651.8</v>
      </c>
      <c r="K307" s="172">
        <f t="shared" ref="K307" si="97">SUM(K308:K314)</f>
        <v>10628.7</v>
      </c>
    </row>
    <row r="308" spans="1:15" s="31" customFormat="1" ht="31.5" x14ac:dyDescent="0.3">
      <c r="A308" s="17"/>
      <c r="B308" s="99" t="s">
        <v>588</v>
      </c>
      <c r="C308" s="104" t="s">
        <v>74</v>
      </c>
      <c r="D308" s="104" t="s">
        <v>70</v>
      </c>
      <c r="E308" s="104" t="s">
        <v>269</v>
      </c>
      <c r="F308" s="189" t="s">
        <v>524</v>
      </c>
      <c r="G308" s="276"/>
      <c r="H308" s="277"/>
      <c r="I308" s="278"/>
      <c r="J308" s="153">
        <f>+J310+J311</f>
        <v>31236.1</v>
      </c>
      <c r="K308" s="153">
        <v>0</v>
      </c>
    </row>
    <row r="309" spans="1:15" s="31" customFormat="1" x14ac:dyDescent="0.3">
      <c r="A309" s="17"/>
      <c r="B309" s="32" t="s">
        <v>388</v>
      </c>
      <c r="C309" s="104" t="s">
        <v>74</v>
      </c>
      <c r="D309" s="104" t="s">
        <v>70</v>
      </c>
      <c r="E309" s="104" t="s">
        <v>269</v>
      </c>
      <c r="F309" s="260" t="s">
        <v>524</v>
      </c>
      <c r="G309" s="151" t="s">
        <v>182</v>
      </c>
      <c r="H309" s="131" t="s">
        <v>34</v>
      </c>
      <c r="I309" s="152" t="s">
        <v>1</v>
      </c>
      <c r="J309" s="153">
        <v>30629.1</v>
      </c>
      <c r="K309" s="153">
        <v>8963.1</v>
      </c>
    </row>
    <row r="310" spans="1:15" s="31" customFormat="1" x14ac:dyDescent="0.3">
      <c r="A310" s="17"/>
      <c r="B310" s="32" t="s">
        <v>254</v>
      </c>
      <c r="C310" s="104" t="s">
        <v>74</v>
      </c>
      <c r="D310" s="104" t="s">
        <v>70</v>
      </c>
      <c r="E310" s="104" t="s">
        <v>269</v>
      </c>
      <c r="F310" s="189" t="s">
        <v>524</v>
      </c>
      <c r="G310" s="151" t="s">
        <v>182</v>
      </c>
      <c r="H310" s="131" t="s">
        <v>34</v>
      </c>
      <c r="I310" s="152" t="s">
        <v>1</v>
      </c>
      <c r="J310" s="153">
        <v>30629.1</v>
      </c>
      <c r="K310" s="153">
        <v>1459.1</v>
      </c>
    </row>
    <row r="311" spans="1:15" s="31" customFormat="1" x14ac:dyDescent="0.3">
      <c r="A311" s="17"/>
      <c r="B311" s="32" t="s">
        <v>255</v>
      </c>
      <c r="C311" s="104" t="s">
        <v>74</v>
      </c>
      <c r="D311" s="104" t="s">
        <v>70</v>
      </c>
      <c r="E311" s="104" t="s">
        <v>269</v>
      </c>
      <c r="F311" s="189" t="s">
        <v>524</v>
      </c>
      <c r="G311" s="151" t="s">
        <v>182</v>
      </c>
      <c r="H311" s="104" t="s">
        <v>34</v>
      </c>
      <c r="I311" s="152" t="s">
        <v>1</v>
      </c>
      <c r="J311" s="153">
        <v>607</v>
      </c>
      <c r="K311" s="153">
        <v>206.5</v>
      </c>
    </row>
    <row r="312" spans="1:15" s="31" customFormat="1" ht="31.5" x14ac:dyDescent="0.3">
      <c r="A312" s="17"/>
      <c r="B312" s="72" t="s">
        <v>587</v>
      </c>
      <c r="C312" s="94" t="s">
        <v>74</v>
      </c>
      <c r="D312" s="94" t="s">
        <v>70</v>
      </c>
      <c r="E312" s="94" t="s">
        <v>269</v>
      </c>
      <c r="F312" s="94" t="s">
        <v>498</v>
      </c>
      <c r="G312" s="279"/>
      <c r="H312" s="280"/>
      <c r="I312" s="281"/>
      <c r="J312" s="62">
        <f>+J313+J314</f>
        <v>11415.7</v>
      </c>
      <c r="K312" s="62">
        <v>0</v>
      </c>
    </row>
    <row r="313" spans="1:15" s="31" customFormat="1" x14ac:dyDescent="0.3">
      <c r="A313" s="17"/>
      <c r="B313" s="32" t="s">
        <v>255</v>
      </c>
      <c r="C313" s="94" t="s">
        <v>74</v>
      </c>
      <c r="D313" s="94" t="s">
        <v>70</v>
      </c>
      <c r="E313" s="94" t="s">
        <v>269</v>
      </c>
      <c r="F313" s="94" t="s">
        <v>498</v>
      </c>
      <c r="G313" s="91" t="s">
        <v>182</v>
      </c>
      <c r="H313" s="91" t="s">
        <v>34</v>
      </c>
      <c r="I313" s="91" t="s">
        <v>1</v>
      </c>
      <c r="J313" s="62">
        <v>10000</v>
      </c>
      <c r="K313" s="62">
        <v>0</v>
      </c>
    </row>
    <row r="314" spans="1:15" s="31" customFormat="1" x14ac:dyDescent="0.3">
      <c r="A314" s="17"/>
      <c r="B314" s="32" t="s">
        <v>255</v>
      </c>
      <c r="C314" s="94" t="s">
        <v>74</v>
      </c>
      <c r="D314" s="94" t="s">
        <v>70</v>
      </c>
      <c r="E314" s="94" t="s">
        <v>269</v>
      </c>
      <c r="F314" s="94" t="s">
        <v>498</v>
      </c>
      <c r="G314" s="95" t="s">
        <v>182</v>
      </c>
      <c r="H314" s="95" t="s">
        <v>34</v>
      </c>
      <c r="I314" s="95" t="s">
        <v>1</v>
      </c>
      <c r="J314" s="62">
        <v>1415.7</v>
      </c>
      <c r="K314" s="62">
        <v>0</v>
      </c>
    </row>
    <row r="315" spans="1:15" s="16" customFormat="1" ht="16.5" x14ac:dyDescent="0.25">
      <c r="A315" s="18" t="s">
        <v>199</v>
      </c>
      <c r="B315" s="83" t="s">
        <v>80</v>
      </c>
      <c r="C315" s="188" t="s">
        <v>74</v>
      </c>
      <c r="D315" s="188" t="s">
        <v>79</v>
      </c>
      <c r="E315" s="188" t="s">
        <v>2</v>
      </c>
      <c r="F315" s="188" t="s">
        <v>3</v>
      </c>
      <c r="G315" s="275"/>
      <c r="H315" s="275"/>
      <c r="I315" s="275"/>
      <c r="J315" s="60">
        <f>SUM(J316+J322)</f>
        <v>85819.6</v>
      </c>
      <c r="K315" s="60">
        <f t="shared" ref="K315" si="98">SUM(K316+K322)</f>
        <v>41584.6</v>
      </c>
    </row>
    <row r="316" spans="1:15" s="4" customFormat="1" ht="47.25" x14ac:dyDescent="0.25">
      <c r="A316" s="11" t="s">
        <v>200</v>
      </c>
      <c r="B316" s="102" t="s">
        <v>517</v>
      </c>
      <c r="C316" s="187" t="s">
        <v>74</v>
      </c>
      <c r="D316" s="187" t="s">
        <v>79</v>
      </c>
      <c r="E316" s="187" t="s">
        <v>1</v>
      </c>
      <c r="F316" s="187" t="s">
        <v>3</v>
      </c>
      <c r="G316" s="274"/>
      <c r="H316" s="274"/>
      <c r="I316" s="274"/>
      <c r="J316" s="61">
        <f>+J317</f>
        <v>85819.6</v>
      </c>
      <c r="K316" s="61">
        <f t="shared" ref="K316" si="99">+K317</f>
        <v>41584.6</v>
      </c>
      <c r="L316" s="13" t="e">
        <f>+L317+#REF!</f>
        <v>#REF!</v>
      </c>
      <c r="M316" s="29" t="e">
        <f>+M317+#REF!</f>
        <v>#REF!</v>
      </c>
      <c r="N316" s="29" t="e">
        <f>+N317+#REF!</f>
        <v>#REF!</v>
      </c>
      <c r="O316" s="29" t="e">
        <f>+O317+#REF!</f>
        <v>#REF!</v>
      </c>
    </row>
    <row r="317" spans="1:15" s="7" customFormat="1" ht="31.5" x14ac:dyDescent="0.3">
      <c r="A317" s="2"/>
      <c r="B317" s="1" t="s">
        <v>12</v>
      </c>
      <c r="C317" s="183" t="s">
        <v>74</v>
      </c>
      <c r="D317" s="183" t="s">
        <v>79</v>
      </c>
      <c r="E317" s="183" t="s">
        <v>1</v>
      </c>
      <c r="F317" s="183" t="s">
        <v>11</v>
      </c>
      <c r="G317" s="272"/>
      <c r="H317" s="272"/>
      <c r="I317" s="272"/>
      <c r="J317" s="6">
        <f>+J318+J319+J320+J321</f>
        <v>85819.6</v>
      </c>
      <c r="K317" s="6">
        <f t="shared" ref="K317" si="100">+K318+K319+K320+K321</f>
        <v>41584.6</v>
      </c>
    </row>
    <row r="318" spans="1:15" s="31" customFormat="1" ht="31.5" x14ac:dyDescent="0.3">
      <c r="A318" s="17"/>
      <c r="B318" s="32" t="s">
        <v>183</v>
      </c>
      <c r="C318" s="94" t="s">
        <v>74</v>
      </c>
      <c r="D318" s="94" t="s">
        <v>79</v>
      </c>
      <c r="E318" s="94" t="s">
        <v>1</v>
      </c>
      <c r="F318" s="94" t="s">
        <v>11</v>
      </c>
      <c r="G318" s="94" t="s">
        <v>184</v>
      </c>
      <c r="H318" s="94" t="s">
        <v>33</v>
      </c>
      <c r="I318" s="94" t="s">
        <v>4</v>
      </c>
      <c r="J318" s="62">
        <v>74832.600000000006</v>
      </c>
      <c r="K318" s="62">
        <v>37468.699999999997</v>
      </c>
      <c r="L318" s="31" t="s">
        <v>270</v>
      </c>
      <c r="M318" s="31">
        <v>1616</v>
      </c>
      <c r="N318" s="31">
        <v>1616</v>
      </c>
    </row>
    <row r="319" spans="1:15" s="31" customFormat="1" ht="16.149999999999999" customHeight="1" x14ac:dyDescent="0.3">
      <c r="A319" s="17"/>
      <c r="B319" s="32" t="s">
        <v>181</v>
      </c>
      <c r="C319" s="94" t="s">
        <v>74</v>
      </c>
      <c r="D319" s="94" t="s">
        <v>79</v>
      </c>
      <c r="E319" s="94" t="s">
        <v>1</v>
      </c>
      <c r="F319" s="94" t="s">
        <v>11</v>
      </c>
      <c r="G319" s="94" t="s">
        <v>182</v>
      </c>
      <c r="H319" s="94" t="s">
        <v>33</v>
      </c>
      <c r="I319" s="94" t="s">
        <v>4</v>
      </c>
      <c r="J319" s="62">
        <v>9576</v>
      </c>
      <c r="K319" s="62">
        <v>3659.3</v>
      </c>
    </row>
    <row r="320" spans="1:15" s="31" customFormat="1" x14ac:dyDescent="0.3">
      <c r="A320" s="17"/>
      <c r="B320" s="32" t="s">
        <v>331</v>
      </c>
      <c r="C320" s="94" t="s">
        <v>74</v>
      </c>
      <c r="D320" s="94" t="s">
        <v>79</v>
      </c>
      <c r="E320" s="94" t="s">
        <v>1</v>
      </c>
      <c r="F320" s="94" t="s">
        <v>11</v>
      </c>
      <c r="G320" s="94" t="s">
        <v>188</v>
      </c>
      <c r="H320" s="94" t="s">
        <v>33</v>
      </c>
      <c r="I320" s="94" t="s">
        <v>4</v>
      </c>
      <c r="J320" s="62">
        <v>0</v>
      </c>
      <c r="K320" s="62">
        <v>0</v>
      </c>
    </row>
    <row r="321" spans="1:17" s="31" customFormat="1" ht="19.5" customHeight="1" x14ac:dyDescent="0.3">
      <c r="A321" s="17"/>
      <c r="B321" s="32" t="s">
        <v>185</v>
      </c>
      <c r="C321" s="94" t="s">
        <v>74</v>
      </c>
      <c r="D321" s="94" t="s">
        <v>79</v>
      </c>
      <c r="E321" s="94" t="s">
        <v>1</v>
      </c>
      <c r="F321" s="94" t="s">
        <v>11</v>
      </c>
      <c r="G321" s="94" t="s">
        <v>186</v>
      </c>
      <c r="H321" s="94" t="s">
        <v>33</v>
      </c>
      <c r="I321" s="94" t="s">
        <v>4</v>
      </c>
      <c r="J321" s="62">
        <v>1411</v>
      </c>
      <c r="K321" s="62">
        <v>456.6</v>
      </c>
    </row>
    <row r="322" spans="1:17" s="31" customFormat="1" ht="51" customHeight="1" x14ac:dyDescent="0.3">
      <c r="A322" s="17"/>
      <c r="B322" s="148" t="s">
        <v>517</v>
      </c>
      <c r="C322" s="187" t="s">
        <v>74</v>
      </c>
      <c r="D322" s="187" t="s">
        <v>79</v>
      </c>
      <c r="E322" s="187" t="s">
        <v>1</v>
      </c>
      <c r="F322" s="187" t="s">
        <v>3</v>
      </c>
      <c r="G322" s="187"/>
      <c r="H322" s="187"/>
      <c r="I322" s="187"/>
      <c r="J322" s="61">
        <f>+J323</f>
        <v>0</v>
      </c>
      <c r="K322" s="61">
        <f t="shared" ref="K322" si="101">+K323</f>
        <v>0</v>
      </c>
    </row>
    <row r="323" spans="1:17" s="31" customFormat="1" ht="37.15" customHeight="1" x14ac:dyDescent="0.3">
      <c r="A323" s="17"/>
      <c r="B323" s="99" t="s">
        <v>585</v>
      </c>
      <c r="C323" s="239" t="s">
        <v>74</v>
      </c>
      <c r="D323" s="239" t="s">
        <v>79</v>
      </c>
      <c r="E323" s="239" t="s">
        <v>1</v>
      </c>
      <c r="F323" s="239" t="s">
        <v>459</v>
      </c>
      <c r="G323" s="269"/>
      <c r="H323" s="270"/>
      <c r="I323" s="271"/>
      <c r="J323" s="6">
        <f>+J324+J325</f>
        <v>0</v>
      </c>
      <c r="K323" s="6">
        <f t="shared" ref="K323" si="102">+K324+K325</f>
        <v>0</v>
      </c>
    </row>
    <row r="324" spans="1:17" s="31" customFormat="1" ht="16.899999999999999" customHeight="1" x14ac:dyDescent="0.3">
      <c r="A324" s="17"/>
      <c r="B324" s="72" t="s">
        <v>584</v>
      </c>
      <c r="C324" s="94" t="s">
        <v>74</v>
      </c>
      <c r="D324" s="94" t="s">
        <v>79</v>
      </c>
      <c r="E324" s="94" t="s">
        <v>1</v>
      </c>
      <c r="F324" s="94" t="s">
        <v>459</v>
      </c>
      <c r="G324" s="94" t="s">
        <v>182</v>
      </c>
      <c r="H324" s="94" t="s">
        <v>71</v>
      </c>
      <c r="I324" s="94" t="s">
        <v>5</v>
      </c>
      <c r="J324" s="62">
        <v>0</v>
      </c>
      <c r="K324" s="62">
        <v>0</v>
      </c>
    </row>
    <row r="325" spans="1:17" s="31" customFormat="1" ht="16.899999999999999" customHeight="1" x14ac:dyDescent="0.3">
      <c r="A325" s="17"/>
      <c r="B325" s="72" t="s">
        <v>586</v>
      </c>
      <c r="C325" s="94" t="s">
        <v>74</v>
      </c>
      <c r="D325" s="94" t="s">
        <v>79</v>
      </c>
      <c r="E325" s="94" t="s">
        <v>1</v>
      </c>
      <c r="F325" s="94" t="s">
        <v>459</v>
      </c>
      <c r="G325" s="94" t="s">
        <v>182</v>
      </c>
      <c r="H325" s="94" t="s">
        <v>71</v>
      </c>
      <c r="I325" s="94" t="s">
        <v>5</v>
      </c>
      <c r="J325" s="62">
        <v>0</v>
      </c>
      <c r="K325" s="62">
        <v>0</v>
      </c>
    </row>
    <row r="326" spans="1:17" s="16" customFormat="1" ht="16.5" x14ac:dyDescent="0.25">
      <c r="A326" s="18" t="s">
        <v>201</v>
      </c>
      <c r="B326" s="83" t="s">
        <v>82</v>
      </c>
      <c r="C326" s="188" t="s">
        <v>74</v>
      </c>
      <c r="D326" s="188" t="s">
        <v>81</v>
      </c>
      <c r="E326" s="188" t="s">
        <v>2</v>
      </c>
      <c r="F326" s="188" t="s">
        <v>3</v>
      </c>
      <c r="G326" s="275"/>
      <c r="H326" s="275"/>
      <c r="I326" s="275"/>
      <c r="J326" s="60">
        <f>J327</f>
        <v>1970</v>
      </c>
      <c r="K326" s="60">
        <f t="shared" ref="K326" si="103">K327</f>
        <v>481.5</v>
      </c>
    </row>
    <row r="327" spans="1:17" s="4" customFormat="1" ht="31.5" x14ac:dyDescent="0.25">
      <c r="A327" s="11" t="s">
        <v>202</v>
      </c>
      <c r="B327" s="102" t="s">
        <v>239</v>
      </c>
      <c r="C327" s="187" t="s">
        <v>74</v>
      </c>
      <c r="D327" s="187" t="s">
        <v>81</v>
      </c>
      <c r="E327" s="187" t="s">
        <v>7</v>
      </c>
      <c r="F327" s="187" t="s">
        <v>3</v>
      </c>
      <c r="G327" s="274"/>
      <c r="H327" s="274"/>
      <c r="I327" s="274"/>
      <c r="J327" s="61">
        <f>SUM(J328)</f>
        <v>1970</v>
      </c>
      <c r="K327" s="61">
        <f t="shared" ref="K327" si="104">SUM(K328)</f>
        <v>481.5</v>
      </c>
    </row>
    <row r="328" spans="1:17" s="7" customFormat="1" x14ac:dyDescent="0.3">
      <c r="A328" s="2"/>
      <c r="B328" s="1" t="s">
        <v>66</v>
      </c>
      <c r="C328" s="183" t="s">
        <v>74</v>
      </c>
      <c r="D328" s="183" t="s">
        <v>81</v>
      </c>
      <c r="E328" s="183" t="s">
        <v>7</v>
      </c>
      <c r="F328" s="183" t="s">
        <v>65</v>
      </c>
      <c r="G328" s="272"/>
      <c r="H328" s="272"/>
      <c r="I328" s="272"/>
      <c r="J328" s="6">
        <f>SUM(J329:J329)</f>
        <v>1970</v>
      </c>
      <c r="K328" s="6">
        <f>SUM(K329:K329)</f>
        <v>481.5</v>
      </c>
    </row>
    <row r="329" spans="1:17" s="31" customFormat="1" ht="20.25" customHeight="1" x14ac:dyDescent="0.3">
      <c r="A329" s="17"/>
      <c r="B329" s="32" t="s">
        <v>181</v>
      </c>
      <c r="C329" s="94" t="s">
        <v>74</v>
      </c>
      <c r="D329" s="94" t="s">
        <v>81</v>
      </c>
      <c r="E329" s="94" t="s">
        <v>7</v>
      </c>
      <c r="F329" s="94" t="s">
        <v>65</v>
      </c>
      <c r="G329" s="94" t="s">
        <v>182</v>
      </c>
      <c r="H329" s="94" t="s">
        <v>34</v>
      </c>
      <c r="I329" s="94" t="s">
        <v>1</v>
      </c>
      <c r="J329" s="62">
        <v>1970</v>
      </c>
      <c r="K329" s="62">
        <v>481.5</v>
      </c>
    </row>
    <row r="330" spans="1:17" s="41" customFormat="1" ht="33.6" customHeight="1" x14ac:dyDescent="0.3">
      <c r="A330" s="18" t="s">
        <v>382</v>
      </c>
      <c r="B330" s="83" t="s">
        <v>408</v>
      </c>
      <c r="C330" s="188" t="s">
        <v>74</v>
      </c>
      <c r="D330" s="188" t="s">
        <v>23</v>
      </c>
      <c r="E330" s="188" t="s">
        <v>2</v>
      </c>
      <c r="F330" s="188" t="s">
        <v>3</v>
      </c>
      <c r="G330" s="315"/>
      <c r="H330" s="316"/>
      <c r="I330" s="317"/>
      <c r="J330" s="60">
        <f>+J331+J334+J338+J342+J350</f>
        <v>57271.9</v>
      </c>
      <c r="K330" s="60">
        <f>+K334+K342+K338+K350+K331</f>
        <v>29634.2</v>
      </c>
      <c r="P330" s="41" t="s">
        <v>383</v>
      </c>
    </row>
    <row r="331" spans="1:17" s="41" customFormat="1" ht="51.6" customHeight="1" x14ac:dyDescent="0.3">
      <c r="A331" s="28" t="s">
        <v>455</v>
      </c>
      <c r="B331" s="229" t="s">
        <v>533</v>
      </c>
      <c r="C331" s="126" t="s">
        <v>74</v>
      </c>
      <c r="D331" s="126" t="s">
        <v>23</v>
      </c>
      <c r="E331" s="126" t="s">
        <v>1</v>
      </c>
      <c r="F331" s="126" t="s">
        <v>3</v>
      </c>
      <c r="G331" s="169"/>
      <c r="H331" s="170"/>
      <c r="I331" s="171"/>
      <c r="J331" s="63">
        <f>+J332</f>
        <v>0</v>
      </c>
      <c r="K331" s="63">
        <f t="shared" ref="K331" si="105">+K332</f>
        <v>0</v>
      </c>
    </row>
    <row r="332" spans="1:17" s="41" customFormat="1" ht="20.45" customHeight="1" x14ac:dyDescent="0.3">
      <c r="A332" s="18"/>
      <c r="B332" s="99" t="s">
        <v>583</v>
      </c>
      <c r="C332" s="104" t="s">
        <v>74</v>
      </c>
      <c r="D332" s="104" t="s">
        <v>23</v>
      </c>
      <c r="E332" s="104" t="s">
        <v>1</v>
      </c>
      <c r="F332" s="189" t="s">
        <v>509</v>
      </c>
      <c r="G332" s="276"/>
      <c r="H332" s="277"/>
      <c r="I332" s="278"/>
      <c r="J332" s="153">
        <f>+J333</f>
        <v>0</v>
      </c>
      <c r="K332" s="64">
        <v>0</v>
      </c>
    </row>
    <row r="333" spans="1:17" s="41" customFormat="1" ht="20.45" customHeight="1" x14ac:dyDescent="0.3">
      <c r="A333" s="18"/>
      <c r="B333" s="72" t="s">
        <v>318</v>
      </c>
      <c r="C333" s="104" t="s">
        <v>74</v>
      </c>
      <c r="D333" s="104" t="s">
        <v>23</v>
      </c>
      <c r="E333" s="104" t="s">
        <v>1</v>
      </c>
      <c r="F333" s="189" t="s">
        <v>509</v>
      </c>
      <c r="G333" s="189" t="s">
        <v>193</v>
      </c>
      <c r="H333" s="104" t="s">
        <v>34</v>
      </c>
      <c r="I333" s="191" t="s">
        <v>21</v>
      </c>
      <c r="J333" s="153">
        <v>0</v>
      </c>
      <c r="K333" s="64">
        <v>0</v>
      </c>
    </row>
    <row r="334" spans="1:17" s="19" customFormat="1" ht="31.5" x14ac:dyDescent="0.3">
      <c r="A334" s="11" t="s">
        <v>617</v>
      </c>
      <c r="B334" s="102" t="s">
        <v>312</v>
      </c>
      <c r="C334" s="187" t="s">
        <v>74</v>
      </c>
      <c r="D334" s="187" t="s">
        <v>23</v>
      </c>
      <c r="E334" s="187" t="s">
        <v>7</v>
      </c>
      <c r="F334" s="187" t="s">
        <v>3</v>
      </c>
      <c r="G334" s="274"/>
      <c r="H334" s="274"/>
      <c r="I334" s="274"/>
      <c r="J334" s="61">
        <f>J335</f>
        <v>0</v>
      </c>
      <c r="K334" s="61">
        <f>K335</f>
        <v>0</v>
      </c>
      <c r="Q334" s="19" t="s">
        <v>384</v>
      </c>
    </row>
    <row r="335" spans="1:17" s="31" customFormat="1" ht="31.5" x14ac:dyDescent="0.3">
      <c r="A335" s="17"/>
      <c r="B335" s="99" t="s">
        <v>470</v>
      </c>
      <c r="C335" s="183" t="s">
        <v>74</v>
      </c>
      <c r="D335" s="183" t="s">
        <v>23</v>
      </c>
      <c r="E335" s="183" t="s">
        <v>7</v>
      </c>
      <c r="F335" s="183" t="s">
        <v>497</v>
      </c>
      <c r="G335" s="192"/>
      <c r="H335" s="193"/>
      <c r="I335" s="194"/>
      <c r="J335" s="6">
        <f t="shared" ref="J335:K335" si="106">SUM(J336:J337)</f>
        <v>0</v>
      </c>
      <c r="K335" s="6">
        <f t="shared" si="106"/>
        <v>0</v>
      </c>
      <c r="Q335" s="31" t="s">
        <v>384</v>
      </c>
    </row>
    <row r="336" spans="1:17" s="31" customFormat="1" x14ac:dyDescent="0.3">
      <c r="A336" s="17"/>
      <c r="B336" s="72" t="s">
        <v>471</v>
      </c>
      <c r="C336" s="183" t="s">
        <v>74</v>
      </c>
      <c r="D336" s="183" t="s">
        <v>23</v>
      </c>
      <c r="E336" s="183" t="s">
        <v>7</v>
      </c>
      <c r="F336" s="94" t="s">
        <v>497</v>
      </c>
      <c r="G336" s="192" t="s">
        <v>193</v>
      </c>
      <c r="H336" s="94" t="s">
        <v>34</v>
      </c>
      <c r="I336" s="194" t="s">
        <v>1</v>
      </c>
      <c r="J336" s="62">
        <v>0</v>
      </c>
      <c r="K336" s="62">
        <v>0</v>
      </c>
      <c r="Q336" s="31" t="s">
        <v>384</v>
      </c>
    </row>
    <row r="337" spans="1:20" s="31" customFormat="1" x14ac:dyDescent="0.3">
      <c r="A337" s="17"/>
      <c r="B337" s="72" t="s">
        <v>525</v>
      </c>
      <c r="C337" s="183" t="s">
        <v>74</v>
      </c>
      <c r="D337" s="183" t="s">
        <v>23</v>
      </c>
      <c r="E337" s="183" t="s">
        <v>7</v>
      </c>
      <c r="F337" s="94" t="s">
        <v>497</v>
      </c>
      <c r="G337" s="192" t="s">
        <v>193</v>
      </c>
      <c r="H337" s="94" t="s">
        <v>34</v>
      </c>
      <c r="I337" s="194" t="s">
        <v>1</v>
      </c>
      <c r="J337" s="62">
        <v>0</v>
      </c>
      <c r="K337" s="62">
        <v>0</v>
      </c>
    </row>
    <row r="338" spans="1:20" s="31" customFormat="1" ht="63" x14ac:dyDescent="0.3">
      <c r="A338" s="28" t="s">
        <v>456</v>
      </c>
      <c r="B338" s="148" t="s">
        <v>243</v>
      </c>
      <c r="C338" s="125" t="s">
        <v>74</v>
      </c>
      <c r="D338" s="126" t="s">
        <v>23</v>
      </c>
      <c r="E338" s="126" t="s">
        <v>21</v>
      </c>
      <c r="F338" s="126" t="s">
        <v>3</v>
      </c>
      <c r="G338" s="219"/>
      <c r="H338" s="215"/>
      <c r="I338" s="194"/>
      <c r="J338" s="63">
        <f t="shared" ref="J338:K338" si="107">J339</f>
        <v>815.9</v>
      </c>
      <c r="K338" s="63">
        <f t="shared" si="107"/>
        <v>815.9</v>
      </c>
    </row>
    <row r="339" spans="1:20" s="31" customFormat="1" ht="47.25" x14ac:dyDescent="0.3">
      <c r="A339" s="17"/>
      <c r="B339" s="99" t="s">
        <v>407</v>
      </c>
      <c r="C339" s="186" t="s">
        <v>74</v>
      </c>
      <c r="D339" s="183" t="s">
        <v>23</v>
      </c>
      <c r="E339" s="183" t="s">
        <v>21</v>
      </c>
      <c r="F339" s="183" t="s">
        <v>371</v>
      </c>
      <c r="G339" s="279"/>
      <c r="H339" s="280"/>
      <c r="I339" s="281"/>
      <c r="J339" s="6">
        <f>J340+J341</f>
        <v>815.9</v>
      </c>
      <c r="K339" s="6">
        <f t="shared" ref="K339" si="108">K340+K341</f>
        <v>815.9</v>
      </c>
    </row>
    <row r="340" spans="1:20" s="31" customFormat="1" x14ac:dyDescent="0.3">
      <c r="A340" s="17"/>
      <c r="B340" s="72" t="s">
        <v>392</v>
      </c>
      <c r="C340" s="194" t="s">
        <v>74</v>
      </c>
      <c r="D340" s="94" t="s">
        <v>23</v>
      </c>
      <c r="E340" s="94" t="s">
        <v>21</v>
      </c>
      <c r="F340" s="94" t="s">
        <v>371</v>
      </c>
      <c r="G340" s="94" t="s">
        <v>193</v>
      </c>
      <c r="H340" s="94" t="s">
        <v>34</v>
      </c>
      <c r="I340" s="194" t="s">
        <v>1</v>
      </c>
      <c r="J340" s="62">
        <v>800</v>
      </c>
      <c r="K340" s="62">
        <v>800</v>
      </c>
    </row>
    <row r="341" spans="1:20" s="31" customFormat="1" ht="15" customHeight="1" x14ac:dyDescent="0.3">
      <c r="A341" s="17"/>
      <c r="B341" s="99" t="s">
        <v>393</v>
      </c>
      <c r="C341" s="194" t="s">
        <v>74</v>
      </c>
      <c r="D341" s="94" t="s">
        <v>23</v>
      </c>
      <c r="E341" s="94" t="s">
        <v>21</v>
      </c>
      <c r="F341" s="94" t="s">
        <v>371</v>
      </c>
      <c r="G341" s="192" t="s">
        <v>193</v>
      </c>
      <c r="H341" s="94" t="s">
        <v>34</v>
      </c>
      <c r="I341" s="194" t="s">
        <v>1</v>
      </c>
      <c r="J341" s="62">
        <v>15.9</v>
      </c>
      <c r="K341" s="62">
        <v>15.9</v>
      </c>
    </row>
    <row r="342" spans="1:20" s="19" customFormat="1" x14ac:dyDescent="0.3">
      <c r="A342" s="55" t="s">
        <v>535</v>
      </c>
      <c r="B342" s="102" t="s">
        <v>287</v>
      </c>
      <c r="C342" s="195" t="s">
        <v>74</v>
      </c>
      <c r="D342" s="187" t="s">
        <v>23</v>
      </c>
      <c r="E342" s="187" t="s">
        <v>269</v>
      </c>
      <c r="F342" s="187" t="s">
        <v>3</v>
      </c>
      <c r="G342" s="127"/>
      <c r="H342" s="128"/>
      <c r="I342" s="129"/>
      <c r="J342" s="61">
        <f>+J343+J346+J348</f>
        <v>56351.9</v>
      </c>
      <c r="K342" s="61">
        <f t="shared" ref="K342" si="109">+K343+K346+K348</f>
        <v>28716</v>
      </c>
      <c r="T342" s="19" t="s">
        <v>442</v>
      </c>
    </row>
    <row r="343" spans="1:20" s="19" customFormat="1" ht="31.5" x14ac:dyDescent="0.3">
      <c r="A343" s="55"/>
      <c r="B343" s="242" t="s">
        <v>621</v>
      </c>
      <c r="C343" s="243" t="s">
        <v>74</v>
      </c>
      <c r="D343" s="118" t="s">
        <v>23</v>
      </c>
      <c r="E343" s="118" t="s">
        <v>269</v>
      </c>
      <c r="F343" s="118" t="s">
        <v>622</v>
      </c>
      <c r="G343" s="127"/>
      <c r="H343" s="128"/>
      <c r="I343" s="129"/>
      <c r="J343" s="65">
        <f>+J344+J345</f>
        <v>22100.199999999997</v>
      </c>
      <c r="K343" s="65">
        <f t="shared" ref="K343" si="110">+K344+K345</f>
        <v>22100.1</v>
      </c>
    </row>
    <row r="344" spans="1:20" s="19" customFormat="1" x14ac:dyDescent="0.3">
      <c r="A344" s="55"/>
      <c r="B344" s="72" t="s">
        <v>392</v>
      </c>
      <c r="C344" s="94" t="s">
        <v>74</v>
      </c>
      <c r="D344" s="94" t="s">
        <v>23</v>
      </c>
      <c r="E344" s="104" t="s">
        <v>269</v>
      </c>
      <c r="F344" s="104" t="s">
        <v>622</v>
      </c>
      <c r="G344" s="267">
        <v>500</v>
      </c>
      <c r="H344" s="268" t="s">
        <v>34</v>
      </c>
      <c r="I344" s="268" t="s">
        <v>21</v>
      </c>
      <c r="J344" s="64">
        <v>21927.1</v>
      </c>
      <c r="K344" s="64">
        <v>21927</v>
      </c>
    </row>
    <row r="345" spans="1:20" s="19" customFormat="1" x14ac:dyDescent="0.3">
      <c r="A345" s="55"/>
      <c r="B345" s="72" t="s">
        <v>441</v>
      </c>
      <c r="C345" s="94" t="s">
        <v>74</v>
      </c>
      <c r="D345" s="94" t="s">
        <v>23</v>
      </c>
      <c r="E345" s="104" t="s">
        <v>269</v>
      </c>
      <c r="F345" s="104" t="s">
        <v>622</v>
      </c>
      <c r="G345" s="94" t="s">
        <v>193</v>
      </c>
      <c r="H345" s="94" t="s">
        <v>34</v>
      </c>
      <c r="I345" s="94" t="s">
        <v>21</v>
      </c>
      <c r="J345" s="64">
        <v>173.1</v>
      </c>
      <c r="K345" s="64">
        <v>173.1</v>
      </c>
    </row>
    <row r="346" spans="1:20" s="19" customFormat="1" ht="31.5" x14ac:dyDescent="0.3">
      <c r="A346" s="55"/>
      <c r="B346" s="242" t="s">
        <v>615</v>
      </c>
      <c r="C346" s="124" t="s">
        <v>74</v>
      </c>
      <c r="D346" s="118" t="s">
        <v>23</v>
      </c>
      <c r="E346" s="118" t="s">
        <v>269</v>
      </c>
      <c r="F346" s="118" t="s">
        <v>616</v>
      </c>
      <c r="G346" s="339"/>
      <c r="H346" s="340"/>
      <c r="I346" s="341"/>
      <c r="J346" s="6">
        <f>+J347</f>
        <v>27635.8</v>
      </c>
      <c r="K346" s="6">
        <f t="shared" ref="K346:K348" si="111">+K347</f>
        <v>0</v>
      </c>
    </row>
    <row r="347" spans="1:20" s="19" customFormat="1" x14ac:dyDescent="0.3">
      <c r="A347" s="55"/>
      <c r="B347" s="72" t="s">
        <v>392</v>
      </c>
      <c r="C347" s="94" t="s">
        <v>74</v>
      </c>
      <c r="D347" s="94" t="s">
        <v>23</v>
      </c>
      <c r="E347" s="104" t="s">
        <v>269</v>
      </c>
      <c r="F347" s="104" t="s">
        <v>616</v>
      </c>
      <c r="G347" s="94" t="s">
        <v>193</v>
      </c>
      <c r="H347" s="94" t="s">
        <v>34</v>
      </c>
      <c r="I347" s="94" t="s">
        <v>21</v>
      </c>
      <c r="J347" s="62">
        <v>27635.8</v>
      </c>
      <c r="K347" s="62">
        <v>0</v>
      </c>
    </row>
    <row r="348" spans="1:20" s="31" customFormat="1" ht="47.25" x14ac:dyDescent="0.3">
      <c r="A348" s="17"/>
      <c r="B348" s="99" t="s">
        <v>472</v>
      </c>
      <c r="C348" s="124" t="s">
        <v>74</v>
      </c>
      <c r="D348" s="118" t="s">
        <v>23</v>
      </c>
      <c r="E348" s="118" t="s">
        <v>269</v>
      </c>
      <c r="F348" s="118" t="s">
        <v>406</v>
      </c>
      <c r="G348" s="339"/>
      <c r="H348" s="340"/>
      <c r="I348" s="341"/>
      <c r="J348" s="6">
        <f>+J349</f>
        <v>6615.9</v>
      </c>
      <c r="K348" s="6">
        <f t="shared" si="111"/>
        <v>6615.9</v>
      </c>
    </row>
    <row r="349" spans="1:20" s="31" customFormat="1" ht="18" customHeight="1" x14ac:dyDescent="0.3">
      <c r="A349" s="17"/>
      <c r="B349" s="72" t="s">
        <v>392</v>
      </c>
      <c r="C349" s="94" t="s">
        <v>74</v>
      </c>
      <c r="D349" s="94" t="s">
        <v>23</v>
      </c>
      <c r="E349" s="104" t="s">
        <v>269</v>
      </c>
      <c r="F349" s="104" t="s">
        <v>406</v>
      </c>
      <c r="G349" s="94" t="s">
        <v>193</v>
      </c>
      <c r="H349" s="94" t="s">
        <v>34</v>
      </c>
      <c r="I349" s="94" t="s">
        <v>21</v>
      </c>
      <c r="J349" s="62">
        <v>6615.9</v>
      </c>
      <c r="K349" s="62">
        <v>6615.9</v>
      </c>
      <c r="Q349" s="12"/>
    </row>
    <row r="350" spans="1:20" s="31" customFormat="1" ht="26.45" customHeight="1" x14ac:dyDescent="0.3">
      <c r="A350" s="57" t="s">
        <v>618</v>
      </c>
      <c r="B350" s="230" t="s">
        <v>443</v>
      </c>
      <c r="C350" s="183" t="s">
        <v>74</v>
      </c>
      <c r="D350" s="183" t="s">
        <v>23</v>
      </c>
      <c r="E350" s="118" t="s">
        <v>444</v>
      </c>
      <c r="F350" s="118" t="s">
        <v>3</v>
      </c>
      <c r="G350" s="269"/>
      <c r="H350" s="270"/>
      <c r="I350" s="271"/>
      <c r="J350" s="6">
        <f>+J351</f>
        <v>104.1</v>
      </c>
      <c r="K350" s="6">
        <f t="shared" ref="K350" si="112">+K351</f>
        <v>102.3</v>
      </c>
    </row>
    <row r="351" spans="1:20" s="31" customFormat="1" ht="36" customHeight="1" x14ac:dyDescent="0.3">
      <c r="A351" s="17"/>
      <c r="B351" s="72" t="s">
        <v>580</v>
      </c>
      <c r="C351" s="94" t="s">
        <v>74</v>
      </c>
      <c r="D351" s="94" t="s">
        <v>23</v>
      </c>
      <c r="E351" s="104" t="s">
        <v>444</v>
      </c>
      <c r="F351" s="104" t="s">
        <v>372</v>
      </c>
      <c r="G351" s="279"/>
      <c r="H351" s="280"/>
      <c r="I351" s="281"/>
      <c r="J351" s="62">
        <f>+J352+J353</f>
        <v>104.1</v>
      </c>
      <c r="K351" s="62">
        <f t="shared" ref="K351" si="113">+K352+K353</f>
        <v>102.3</v>
      </c>
    </row>
    <row r="352" spans="1:20" s="31" customFormat="1" ht="18" customHeight="1" x14ac:dyDescent="0.3">
      <c r="A352" s="17"/>
      <c r="B352" s="72" t="s">
        <v>581</v>
      </c>
      <c r="C352" s="94" t="s">
        <v>74</v>
      </c>
      <c r="D352" s="94" t="s">
        <v>23</v>
      </c>
      <c r="E352" s="104" t="s">
        <v>444</v>
      </c>
      <c r="F352" s="104" t="s">
        <v>372</v>
      </c>
      <c r="G352" s="94" t="s">
        <v>193</v>
      </c>
      <c r="H352" s="94" t="s">
        <v>34</v>
      </c>
      <c r="I352" s="94" t="s">
        <v>1</v>
      </c>
      <c r="J352" s="62">
        <v>102.1</v>
      </c>
      <c r="K352" s="62">
        <v>102</v>
      </c>
    </row>
    <row r="353" spans="1:16" s="31" customFormat="1" ht="18" customHeight="1" x14ac:dyDescent="0.3">
      <c r="A353" s="17"/>
      <c r="B353" s="72" t="s">
        <v>582</v>
      </c>
      <c r="C353" s="94" t="s">
        <v>74</v>
      </c>
      <c r="D353" s="94" t="s">
        <v>23</v>
      </c>
      <c r="E353" s="104" t="s">
        <v>444</v>
      </c>
      <c r="F353" s="104" t="s">
        <v>372</v>
      </c>
      <c r="G353" s="94" t="s">
        <v>193</v>
      </c>
      <c r="H353" s="94" t="s">
        <v>34</v>
      </c>
      <c r="I353" s="94" t="s">
        <v>1</v>
      </c>
      <c r="J353" s="62">
        <v>2</v>
      </c>
      <c r="K353" s="62">
        <v>0.3</v>
      </c>
    </row>
    <row r="354" spans="1:16" s="3" customFormat="1" ht="31.5" x14ac:dyDescent="0.25">
      <c r="A354" s="30" t="s">
        <v>71</v>
      </c>
      <c r="B354" s="77" t="s">
        <v>84</v>
      </c>
      <c r="C354" s="204" t="s">
        <v>83</v>
      </c>
      <c r="D354" s="204" t="s">
        <v>36</v>
      </c>
      <c r="E354" s="204" t="s">
        <v>2</v>
      </c>
      <c r="F354" s="204" t="s">
        <v>3</v>
      </c>
      <c r="G354" s="272"/>
      <c r="H354" s="272"/>
      <c r="I354" s="272"/>
      <c r="J354" s="56">
        <f>SUM(J355)</f>
        <v>1040</v>
      </c>
      <c r="K354" s="56">
        <f t="shared" ref="K354:K356" si="114">SUM(K355)</f>
        <v>0</v>
      </c>
    </row>
    <row r="355" spans="1:16" s="3" customFormat="1" ht="31.5" x14ac:dyDescent="0.25">
      <c r="A355" s="18" t="s">
        <v>162</v>
      </c>
      <c r="B355" s="83" t="s">
        <v>435</v>
      </c>
      <c r="C355" s="188" t="s">
        <v>83</v>
      </c>
      <c r="D355" s="188" t="s">
        <v>38</v>
      </c>
      <c r="E355" s="188" t="s">
        <v>2</v>
      </c>
      <c r="F355" s="188" t="s">
        <v>3</v>
      </c>
      <c r="G355" s="272"/>
      <c r="H355" s="272"/>
      <c r="I355" s="272"/>
      <c r="J355" s="60">
        <f>SUM(J356)</f>
        <v>1040</v>
      </c>
      <c r="K355" s="60">
        <f t="shared" si="114"/>
        <v>0</v>
      </c>
    </row>
    <row r="356" spans="1:16" s="4" customFormat="1" ht="31.5" x14ac:dyDescent="0.25">
      <c r="A356" s="11" t="s">
        <v>163</v>
      </c>
      <c r="B356" s="102" t="s">
        <v>436</v>
      </c>
      <c r="C356" s="187" t="s">
        <v>83</v>
      </c>
      <c r="D356" s="187" t="s">
        <v>38</v>
      </c>
      <c r="E356" s="187" t="s">
        <v>1</v>
      </c>
      <c r="F356" s="187" t="s">
        <v>3</v>
      </c>
      <c r="G356" s="274"/>
      <c r="H356" s="274"/>
      <c r="I356" s="274"/>
      <c r="J356" s="61">
        <f>SUM(J357)</f>
        <v>1040</v>
      </c>
      <c r="K356" s="61">
        <f t="shared" si="114"/>
        <v>0</v>
      </c>
    </row>
    <row r="357" spans="1:16" s="7" customFormat="1" ht="31.5" x14ac:dyDescent="0.3">
      <c r="A357" s="2"/>
      <c r="B357" s="1" t="s">
        <v>12</v>
      </c>
      <c r="C357" s="183" t="s">
        <v>83</v>
      </c>
      <c r="D357" s="183" t="s">
        <v>38</v>
      </c>
      <c r="E357" s="183" t="s">
        <v>1</v>
      </c>
      <c r="F357" s="183" t="s">
        <v>11</v>
      </c>
      <c r="G357" s="272"/>
      <c r="H357" s="272"/>
      <c r="I357" s="272"/>
      <c r="J357" s="6">
        <f>SUM(J358:J359)</f>
        <v>1040</v>
      </c>
      <c r="K357" s="6">
        <f t="shared" ref="K357" si="115">SUM(K358:K359)</f>
        <v>0</v>
      </c>
    </row>
    <row r="358" spans="1:16" s="31" customFormat="1" x14ac:dyDescent="0.3">
      <c r="A358" s="17"/>
      <c r="B358" s="32" t="s">
        <v>181</v>
      </c>
      <c r="C358" s="94" t="s">
        <v>83</v>
      </c>
      <c r="D358" s="94" t="s">
        <v>38</v>
      </c>
      <c r="E358" s="94" t="s">
        <v>1</v>
      </c>
      <c r="F358" s="94" t="s">
        <v>11</v>
      </c>
      <c r="G358" s="94" t="s">
        <v>182</v>
      </c>
      <c r="H358" s="94" t="s">
        <v>33</v>
      </c>
      <c r="I358" s="94" t="s">
        <v>7</v>
      </c>
      <c r="J358" s="62">
        <v>1030</v>
      </c>
      <c r="K358" s="62">
        <v>0</v>
      </c>
    </row>
    <row r="359" spans="1:16" s="31" customFormat="1" x14ac:dyDescent="0.3">
      <c r="A359" s="17"/>
      <c r="B359" s="32" t="s">
        <v>181</v>
      </c>
      <c r="C359" s="94" t="s">
        <v>83</v>
      </c>
      <c r="D359" s="94" t="s">
        <v>38</v>
      </c>
      <c r="E359" s="94" t="s">
        <v>1</v>
      </c>
      <c r="F359" s="94" t="s">
        <v>11</v>
      </c>
      <c r="G359" s="94" t="s">
        <v>182</v>
      </c>
      <c r="H359" s="94" t="s">
        <v>34</v>
      </c>
      <c r="I359" s="94" t="s">
        <v>1</v>
      </c>
      <c r="J359" s="62">
        <v>10</v>
      </c>
      <c r="K359" s="62">
        <v>0</v>
      </c>
    </row>
    <row r="360" spans="1:16" s="24" customFormat="1" ht="31.5" customHeight="1" x14ac:dyDescent="0.25">
      <c r="A360" s="30" t="s">
        <v>203</v>
      </c>
      <c r="B360" s="77" t="s">
        <v>86</v>
      </c>
      <c r="C360" s="204" t="s">
        <v>85</v>
      </c>
      <c r="D360" s="204" t="s">
        <v>36</v>
      </c>
      <c r="E360" s="204" t="s">
        <v>2</v>
      </c>
      <c r="F360" s="204" t="s">
        <v>3</v>
      </c>
      <c r="G360" s="311"/>
      <c r="H360" s="311"/>
      <c r="I360" s="311"/>
      <c r="J360" s="56">
        <f>+J361</f>
        <v>33206.199999999997</v>
      </c>
      <c r="K360" s="56">
        <f t="shared" ref="K360" si="116">+K361</f>
        <v>17286.5</v>
      </c>
    </row>
    <row r="361" spans="1:16" s="3" customFormat="1" ht="16.5" x14ac:dyDescent="0.25">
      <c r="A361" s="18" t="s">
        <v>169</v>
      </c>
      <c r="B361" s="130" t="s">
        <v>87</v>
      </c>
      <c r="C361" s="188" t="s">
        <v>85</v>
      </c>
      <c r="D361" s="188" t="s">
        <v>38</v>
      </c>
      <c r="E361" s="188" t="s">
        <v>2</v>
      </c>
      <c r="F361" s="188" t="s">
        <v>3</v>
      </c>
      <c r="G361" s="272"/>
      <c r="H361" s="272"/>
      <c r="I361" s="272"/>
      <c r="J361" s="60">
        <f>+J362</f>
        <v>33206.199999999997</v>
      </c>
      <c r="K361" s="60">
        <f t="shared" ref="K361" si="117">+K362</f>
        <v>17286.5</v>
      </c>
    </row>
    <row r="362" spans="1:16" s="4" customFormat="1" ht="16.5" x14ac:dyDescent="0.25">
      <c r="A362" s="11" t="s">
        <v>170</v>
      </c>
      <c r="B362" s="102" t="s">
        <v>88</v>
      </c>
      <c r="C362" s="187" t="s">
        <v>85</v>
      </c>
      <c r="D362" s="187" t="s">
        <v>38</v>
      </c>
      <c r="E362" s="187" t="s">
        <v>1</v>
      </c>
      <c r="F362" s="187" t="s">
        <v>3</v>
      </c>
      <c r="G362" s="274"/>
      <c r="H362" s="274"/>
      <c r="I362" s="274"/>
      <c r="J362" s="61">
        <f>+J363+J365+J372+J370</f>
        <v>33206.199999999997</v>
      </c>
      <c r="K362" s="61">
        <f>+K363+K365+K372+K371</f>
        <v>17286.5</v>
      </c>
      <c r="P362" s="4" t="s">
        <v>379</v>
      </c>
    </row>
    <row r="363" spans="1:16" s="7" customFormat="1" ht="31.5" x14ac:dyDescent="0.3">
      <c r="A363" s="2"/>
      <c r="B363" s="1" t="s">
        <v>12</v>
      </c>
      <c r="C363" s="183" t="s">
        <v>85</v>
      </c>
      <c r="D363" s="183" t="s">
        <v>38</v>
      </c>
      <c r="E363" s="183" t="s">
        <v>1</v>
      </c>
      <c r="F363" s="183" t="s">
        <v>11</v>
      </c>
      <c r="G363" s="272"/>
      <c r="H363" s="272"/>
      <c r="I363" s="272"/>
      <c r="J363" s="6">
        <f>+J364</f>
        <v>30902.5</v>
      </c>
      <c r="K363" s="6">
        <f t="shared" ref="K363" si="118">+K364</f>
        <v>15780.3</v>
      </c>
    </row>
    <row r="364" spans="1:16" s="31" customFormat="1" ht="30.6" customHeight="1" x14ac:dyDescent="0.3">
      <c r="A364" s="17"/>
      <c r="B364" s="32" t="s">
        <v>192</v>
      </c>
      <c r="C364" s="94" t="s">
        <v>85</v>
      </c>
      <c r="D364" s="94" t="s">
        <v>38</v>
      </c>
      <c r="E364" s="94" t="s">
        <v>1</v>
      </c>
      <c r="F364" s="94" t="s">
        <v>11</v>
      </c>
      <c r="G364" s="94" t="s">
        <v>191</v>
      </c>
      <c r="H364" s="94" t="s">
        <v>74</v>
      </c>
      <c r="I364" s="94" t="s">
        <v>7</v>
      </c>
      <c r="J364" s="62">
        <v>30902.5</v>
      </c>
      <c r="K364" s="62">
        <v>15780.3</v>
      </c>
    </row>
    <row r="365" spans="1:16" s="7" customFormat="1" ht="36" customHeight="1" x14ac:dyDescent="0.3">
      <c r="A365" s="2"/>
      <c r="B365" s="1" t="s">
        <v>381</v>
      </c>
      <c r="C365" s="183" t="s">
        <v>85</v>
      </c>
      <c r="D365" s="183" t="s">
        <v>38</v>
      </c>
      <c r="E365" s="183" t="s">
        <v>1</v>
      </c>
      <c r="F365" s="183" t="s">
        <v>397</v>
      </c>
      <c r="G365" s="269"/>
      <c r="H365" s="270"/>
      <c r="I365" s="271"/>
      <c r="J365" s="6">
        <f>SUM(J366+J367+J368+J369)</f>
        <v>1403.7</v>
      </c>
      <c r="K365" s="6">
        <f>SUM(K366+K367+K368+K369)</f>
        <v>606.5</v>
      </c>
      <c r="P365" s="7" t="s">
        <v>380</v>
      </c>
    </row>
    <row r="366" spans="1:16" s="31" customFormat="1" ht="36" customHeight="1" x14ac:dyDescent="0.3">
      <c r="A366" s="17"/>
      <c r="B366" s="32" t="s">
        <v>417</v>
      </c>
      <c r="C366" s="94" t="s">
        <v>85</v>
      </c>
      <c r="D366" s="94" t="s">
        <v>38</v>
      </c>
      <c r="E366" s="94" t="s">
        <v>1</v>
      </c>
      <c r="F366" s="94" t="s">
        <v>397</v>
      </c>
      <c r="G366" s="192" t="s">
        <v>184</v>
      </c>
      <c r="H366" s="94" t="s">
        <v>74</v>
      </c>
      <c r="I366" s="194" t="s">
        <v>7</v>
      </c>
      <c r="J366" s="62">
        <v>174</v>
      </c>
      <c r="K366" s="62">
        <v>88.6</v>
      </c>
    </row>
    <row r="367" spans="1:16" s="31" customFormat="1" ht="36" customHeight="1" x14ac:dyDescent="0.3">
      <c r="A367" s="17"/>
      <c r="B367" s="180" t="s">
        <v>418</v>
      </c>
      <c r="C367" s="261" t="s">
        <v>85</v>
      </c>
      <c r="D367" s="261" t="s">
        <v>38</v>
      </c>
      <c r="E367" s="261" t="s">
        <v>1</v>
      </c>
      <c r="F367" s="261" t="s">
        <v>397</v>
      </c>
      <c r="G367" s="262" t="s">
        <v>184</v>
      </c>
      <c r="H367" s="261" t="s">
        <v>74</v>
      </c>
      <c r="I367" s="263" t="s">
        <v>7</v>
      </c>
      <c r="J367" s="264">
        <v>35</v>
      </c>
      <c r="K367" s="62">
        <v>20.100000000000001</v>
      </c>
    </row>
    <row r="368" spans="1:16" s="31" customFormat="1" ht="31.5" x14ac:dyDescent="0.3">
      <c r="A368" s="17"/>
      <c r="B368" s="32" t="s">
        <v>396</v>
      </c>
      <c r="C368" s="94" t="s">
        <v>85</v>
      </c>
      <c r="D368" s="94" t="s">
        <v>38</v>
      </c>
      <c r="E368" s="94" t="s">
        <v>1</v>
      </c>
      <c r="F368" s="94" t="s">
        <v>397</v>
      </c>
      <c r="G368" s="94" t="s">
        <v>191</v>
      </c>
      <c r="H368" s="94" t="s">
        <v>74</v>
      </c>
      <c r="I368" s="94" t="s">
        <v>7</v>
      </c>
      <c r="J368" s="62">
        <v>1046.5</v>
      </c>
      <c r="K368" s="62">
        <v>436</v>
      </c>
    </row>
    <row r="369" spans="1:14" s="31" customFormat="1" ht="31.5" x14ac:dyDescent="0.3">
      <c r="A369" s="17"/>
      <c r="B369" s="32" t="s">
        <v>257</v>
      </c>
      <c r="C369" s="94" t="s">
        <v>85</v>
      </c>
      <c r="D369" s="94" t="s">
        <v>38</v>
      </c>
      <c r="E369" s="94" t="s">
        <v>1</v>
      </c>
      <c r="F369" s="94" t="s">
        <v>397</v>
      </c>
      <c r="G369" s="94" t="s">
        <v>191</v>
      </c>
      <c r="H369" s="94" t="s">
        <v>74</v>
      </c>
      <c r="I369" s="94" t="s">
        <v>7</v>
      </c>
      <c r="J369" s="62">
        <v>148.19999999999999</v>
      </c>
      <c r="K369" s="62">
        <v>61.8</v>
      </c>
    </row>
    <row r="370" spans="1:14" s="7" customFormat="1" x14ac:dyDescent="0.3">
      <c r="A370" s="2"/>
      <c r="B370" s="1" t="s">
        <v>90</v>
      </c>
      <c r="C370" s="259" t="s">
        <v>85</v>
      </c>
      <c r="D370" s="259" t="s">
        <v>38</v>
      </c>
      <c r="E370" s="259" t="s">
        <v>1</v>
      </c>
      <c r="F370" s="259" t="s">
        <v>290</v>
      </c>
      <c r="G370" s="272"/>
      <c r="H370" s="272"/>
      <c r="I370" s="272"/>
      <c r="J370" s="6">
        <f>SUM(J371)</f>
        <v>300</v>
      </c>
      <c r="K370" s="6">
        <v>300</v>
      </c>
    </row>
    <row r="371" spans="1:14" s="31" customFormat="1" ht="16.149999999999999" customHeight="1" x14ac:dyDescent="0.3">
      <c r="A371" s="17"/>
      <c r="B371" s="32" t="s">
        <v>181</v>
      </c>
      <c r="C371" s="94" t="s">
        <v>85</v>
      </c>
      <c r="D371" s="94" t="s">
        <v>38</v>
      </c>
      <c r="E371" s="94" t="s">
        <v>1</v>
      </c>
      <c r="F371" s="94" t="s">
        <v>290</v>
      </c>
      <c r="G371" s="94" t="s">
        <v>182</v>
      </c>
      <c r="H371" s="94" t="s">
        <v>74</v>
      </c>
      <c r="I371" s="94" t="s">
        <v>1</v>
      </c>
      <c r="J371" s="62">
        <v>300</v>
      </c>
      <c r="K371" s="62">
        <v>300</v>
      </c>
    </row>
    <row r="372" spans="1:14" s="7" customFormat="1" x14ac:dyDescent="0.3">
      <c r="A372" s="2"/>
      <c r="B372" s="1" t="s">
        <v>90</v>
      </c>
      <c r="C372" s="183" t="s">
        <v>85</v>
      </c>
      <c r="D372" s="183" t="s">
        <v>38</v>
      </c>
      <c r="E372" s="183" t="s">
        <v>1</v>
      </c>
      <c r="F372" s="183" t="s">
        <v>89</v>
      </c>
      <c r="G372" s="272"/>
      <c r="H372" s="272"/>
      <c r="I372" s="272"/>
      <c r="J372" s="6">
        <f>SUM(J373)</f>
        <v>600</v>
      </c>
      <c r="K372" s="6">
        <f t="shared" ref="K372" si="119">SUM(K373)</f>
        <v>599.70000000000005</v>
      </c>
    </row>
    <row r="373" spans="1:14" s="31" customFormat="1" ht="16.149999999999999" customHeight="1" x14ac:dyDescent="0.3">
      <c r="A373" s="17"/>
      <c r="B373" s="32" t="s">
        <v>181</v>
      </c>
      <c r="C373" s="94" t="s">
        <v>85</v>
      </c>
      <c r="D373" s="94" t="s">
        <v>38</v>
      </c>
      <c r="E373" s="94" t="s">
        <v>1</v>
      </c>
      <c r="F373" s="94" t="s">
        <v>89</v>
      </c>
      <c r="G373" s="94" t="s">
        <v>182</v>
      </c>
      <c r="H373" s="94" t="s">
        <v>74</v>
      </c>
      <c r="I373" s="94" t="s">
        <v>1</v>
      </c>
      <c r="J373" s="62">
        <v>600</v>
      </c>
      <c r="K373" s="62">
        <v>599.70000000000005</v>
      </c>
    </row>
    <row r="374" spans="1:14" s="3" customFormat="1" ht="60.75" customHeight="1" x14ac:dyDescent="0.25">
      <c r="A374" s="30" t="s">
        <v>83</v>
      </c>
      <c r="B374" s="77" t="s">
        <v>93</v>
      </c>
      <c r="C374" s="204" t="s">
        <v>92</v>
      </c>
      <c r="D374" s="204" t="s">
        <v>36</v>
      </c>
      <c r="E374" s="204" t="s">
        <v>2</v>
      </c>
      <c r="F374" s="204" t="s">
        <v>3</v>
      </c>
      <c r="G374" s="272"/>
      <c r="H374" s="272"/>
      <c r="I374" s="272"/>
      <c r="J374" s="56">
        <f>+J375+J385+J402</f>
        <v>490444.70000000007</v>
      </c>
      <c r="K374" s="56">
        <f>+K375+K385+K402</f>
        <v>166607.1</v>
      </c>
    </row>
    <row r="375" spans="1:14" s="3" customFormat="1" ht="16.5" x14ac:dyDescent="0.25">
      <c r="A375" s="18" t="s">
        <v>171</v>
      </c>
      <c r="B375" s="83" t="s">
        <v>94</v>
      </c>
      <c r="C375" s="188" t="s">
        <v>92</v>
      </c>
      <c r="D375" s="188" t="s">
        <v>38</v>
      </c>
      <c r="E375" s="188" t="s">
        <v>2</v>
      </c>
      <c r="F375" s="188" t="s">
        <v>3</v>
      </c>
      <c r="G375" s="272"/>
      <c r="H375" s="272"/>
      <c r="I375" s="272"/>
      <c r="J375" s="60">
        <f>SUM(J376+J379+J382)</f>
        <v>16631.900000000001</v>
      </c>
      <c r="K375" s="60">
        <f t="shared" ref="K375" si="120">SUM(K376+K379+K382)</f>
        <v>0</v>
      </c>
    </row>
    <row r="376" spans="1:14" s="4" customFormat="1" ht="16.5" x14ac:dyDescent="0.25">
      <c r="A376" s="11" t="s">
        <v>172</v>
      </c>
      <c r="B376" s="102" t="s">
        <v>95</v>
      </c>
      <c r="C376" s="187" t="s">
        <v>92</v>
      </c>
      <c r="D376" s="187" t="s">
        <v>38</v>
      </c>
      <c r="E376" s="187" t="s">
        <v>21</v>
      </c>
      <c r="F376" s="187" t="s">
        <v>3</v>
      </c>
      <c r="G376" s="274"/>
      <c r="H376" s="274"/>
      <c r="I376" s="274"/>
      <c r="J376" s="61">
        <f>SUM(J377)</f>
        <v>1300</v>
      </c>
      <c r="K376" s="61">
        <f t="shared" ref="K376:K377" si="121">SUM(K377)</f>
        <v>0</v>
      </c>
    </row>
    <row r="377" spans="1:14" s="7" customFormat="1" x14ac:dyDescent="0.3">
      <c r="A377" s="2"/>
      <c r="B377" s="1" t="s">
        <v>97</v>
      </c>
      <c r="C377" s="183" t="s">
        <v>92</v>
      </c>
      <c r="D377" s="183" t="s">
        <v>38</v>
      </c>
      <c r="E377" s="183" t="s">
        <v>21</v>
      </c>
      <c r="F377" s="183" t="s">
        <v>96</v>
      </c>
      <c r="G377" s="272"/>
      <c r="H377" s="272"/>
      <c r="I377" s="272"/>
      <c r="J377" s="6">
        <f>SUM(J378)</f>
        <v>1300</v>
      </c>
      <c r="K377" s="6">
        <f t="shared" si="121"/>
        <v>0</v>
      </c>
    </row>
    <row r="378" spans="1:14" s="31" customFormat="1" ht="16.149999999999999" customHeight="1" x14ac:dyDescent="0.3">
      <c r="A378" s="17"/>
      <c r="B378" s="32" t="s">
        <v>185</v>
      </c>
      <c r="C378" s="94" t="s">
        <v>92</v>
      </c>
      <c r="D378" s="94" t="s">
        <v>38</v>
      </c>
      <c r="E378" s="94" t="s">
        <v>21</v>
      </c>
      <c r="F378" s="94" t="s">
        <v>96</v>
      </c>
      <c r="G378" s="94" t="s">
        <v>186</v>
      </c>
      <c r="H378" s="94" t="s">
        <v>1</v>
      </c>
      <c r="I378" s="94" t="s">
        <v>74</v>
      </c>
      <c r="J378" s="62">
        <v>1300</v>
      </c>
      <c r="K378" s="62">
        <v>0</v>
      </c>
    </row>
    <row r="379" spans="1:14" s="4" customFormat="1" ht="16.5" x14ac:dyDescent="0.25">
      <c r="A379" s="11" t="s">
        <v>419</v>
      </c>
      <c r="B379" s="102" t="s">
        <v>98</v>
      </c>
      <c r="C379" s="187" t="s">
        <v>92</v>
      </c>
      <c r="D379" s="187" t="s">
        <v>38</v>
      </c>
      <c r="E379" s="187" t="s">
        <v>30</v>
      </c>
      <c r="F379" s="187" t="s">
        <v>3</v>
      </c>
      <c r="G379" s="274"/>
      <c r="H379" s="274"/>
      <c r="I379" s="274"/>
      <c r="J379" s="61">
        <f>SUM(J380)</f>
        <v>0</v>
      </c>
      <c r="K379" s="61">
        <f t="shared" ref="K379:K380" si="122">SUM(K380)</f>
        <v>0</v>
      </c>
    </row>
    <row r="380" spans="1:14" s="7" customFormat="1" ht="31.5" x14ac:dyDescent="0.3">
      <c r="A380" s="2"/>
      <c r="B380" s="1" t="s">
        <v>100</v>
      </c>
      <c r="C380" s="183" t="s">
        <v>92</v>
      </c>
      <c r="D380" s="183" t="s">
        <v>38</v>
      </c>
      <c r="E380" s="183" t="s">
        <v>30</v>
      </c>
      <c r="F380" s="183" t="s">
        <v>99</v>
      </c>
      <c r="G380" s="272"/>
      <c r="H380" s="272"/>
      <c r="I380" s="272"/>
      <c r="J380" s="6">
        <f>SUM(J381)</f>
        <v>0</v>
      </c>
      <c r="K380" s="6">
        <f t="shared" si="122"/>
        <v>0</v>
      </c>
    </row>
    <row r="381" spans="1:14" s="31" customFormat="1" x14ac:dyDescent="0.3">
      <c r="A381" s="17"/>
      <c r="B381" s="32" t="s">
        <v>196</v>
      </c>
      <c r="C381" s="94" t="s">
        <v>92</v>
      </c>
      <c r="D381" s="94" t="s">
        <v>38</v>
      </c>
      <c r="E381" s="94" t="s">
        <v>30</v>
      </c>
      <c r="F381" s="94" t="s">
        <v>99</v>
      </c>
      <c r="G381" s="94" t="s">
        <v>195</v>
      </c>
      <c r="H381" s="94" t="s">
        <v>85</v>
      </c>
      <c r="I381" s="94" t="s">
        <v>1</v>
      </c>
      <c r="J381" s="62">
        <v>0</v>
      </c>
      <c r="K381" s="62">
        <v>0</v>
      </c>
      <c r="L381" s="31">
        <v>-4400</v>
      </c>
      <c r="M381" s="31">
        <v>-3000</v>
      </c>
      <c r="N381" s="31">
        <v>-3000</v>
      </c>
    </row>
    <row r="382" spans="1:14" s="19" customFormat="1" ht="31.5" x14ac:dyDescent="0.3">
      <c r="A382" s="11" t="s">
        <v>419</v>
      </c>
      <c r="B382" s="102" t="s">
        <v>386</v>
      </c>
      <c r="C382" s="187" t="s">
        <v>92</v>
      </c>
      <c r="D382" s="187" t="s">
        <v>38</v>
      </c>
      <c r="E382" s="187" t="s">
        <v>34</v>
      </c>
      <c r="F382" s="187" t="s">
        <v>3</v>
      </c>
      <c r="G382" s="273"/>
      <c r="H382" s="273"/>
      <c r="I382" s="273"/>
      <c r="J382" s="61">
        <f>SUM(J383)</f>
        <v>15331.9</v>
      </c>
      <c r="K382" s="61">
        <f t="shared" ref="K382" si="123">SUM(K383)</f>
        <v>0</v>
      </c>
    </row>
    <row r="383" spans="1:14" s="7" customFormat="1" ht="31.5" x14ac:dyDescent="0.3">
      <c r="A383" s="2"/>
      <c r="B383" s="1" t="s">
        <v>221</v>
      </c>
      <c r="C383" s="183" t="s">
        <v>92</v>
      </c>
      <c r="D383" s="183" t="s">
        <v>38</v>
      </c>
      <c r="E383" s="183" t="s">
        <v>34</v>
      </c>
      <c r="F383" s="184" t="s">
        <v>222</v>
      </c>
      <c r="G383" s="184"/>
      <c r="H383" s="185"/>
      <c r="I383" s="186"/>
      <c r="J383" s="6">
        <f>+J384</f>
        <v>15331.9</v>
      </c>
      <c r="K383" s="6">
        <f>SUM(K384)</f>
        <v>0</v>
      </c>
    </row>
    <row r="384" spans="1:14" s="31" customFormat="1" x14ac:dyDescent="0.3">
      <c r="A384" s="17"/>
      <c r="B384" s="32" t="s">
        <v>185</v>
      </c>
      <c r="C384" s="94" t="s">
        <v>92</v>
      </c>
      <c r="D384" s="94" t="s">
        <v>38</v>
      </c>
      <c r="E384" s="94" t="s">
        <v>34</v>
      </c>
      <c r="F384" s="94" t="s">
        <v>222</v>
      </c>
      <c r="G384" s="91" t="s">
        <v>186</v>
      </c>
      <c r="H384" s="91" t="s">
        <v>1</v>
      </c>
      <c r="I384" s="91" t="s">
        <v>85</v>
      </c>
      <c r="J384" s="62">
        <v>15331.9</v>
      </c>
      <c r="K384" s="62">
        <v>0</v>
      </c>
    </row>
    <row r="385" spans="1:12" s="3" customFormat="1" ht="47.25" x14ac:dyDescent="0.25">
      <c r="A385" s="18" t="s">
        <v>420</v>
      </c>
      <c r="B385" s="83" t="s">
        <v>101</v>
      </c>
      <c r="C385" s="188" t="s">
        <v>92</v>
      </c>
      <c r="D385" s="188" t="s">
        <v>70</v>
      </c>
      <c r="E385" s="188" t="s">
        <v>2</v>
      </c>
      <c r="F385" s="188" t="s">
        <v>3</v>
      </c>
      <c r="G385" s="272"/>
      <c r="H385" s="272"/>
      <c r="I385" s="272"/>
      <c r="J385" s="60">
        <f>+J386+J394+J397+J391+J400</f>
        <v>446985.20000000007</v>
      </c>
      <c r="K385" s="60">
        <f t="shared" ref="K385" si="124">+K386+K394+K397+K391+K400</f>
        <v>154781.1</v>
      </c>
    </row>
    <row r="386" spans="1:12" s="4" customFormat="1" ht="31.5" x14ac:dyDescent="0.25">
      <c r="A386" s="11" t="s">
        <v>421</v>
      </c>
      <c r="B386" s="102" t="s">
        <v>102</v>
      </c>
      <c r="C386" s="187" t="s">
        <v>92</v>
      </c>
      <c r="D386" s="187" t="s">
        <v>70</v>
      </c>
      <c r="E386" s="187" t="s">
        <v>7</v>
      </c>
      <c r="F386" s="187" t="s">
        <v>3</v>
      </c>
      <c r="G386" s="274"/>
      <c r="H386" s="274"/>
      <c r="I386" s="274"/>
      <c r="J386" s="61">
        <f>SUM(J387+J389)</f>
        <v>50661.9</v>
      </c>
      <c r="K386" s="61">
        <f t="shared" ref="K386" si="125">SUM(K387+K389)</f>
        <v>28789.600000000002</v>
      </c>
    </row>
    <row r="387" spans="1:12" s="7" customFormat="1" ht="37.15" customHeight="1" x14ac:dyDescent="0.3">
      <c r="A387" s="2"/>
      <c r="B387" s="1" t="s">
        <v>369</v>
      </c>
      <c r="C387" s="183" t="s">
        <v>92</v>
      </c>
      <c r="D387" s="183" t="s">
        <v>70</v>
      </c>
      <c r="E387" s="183" t="s">
        <v>7</v>
      </c>
      <c r="F387" s="183" t="s">
        <v>103</v>
      </c>
      <c r="G387" s="272"/>
      <c r="H387" s="272"/>
      <c r="I387" s="272"/>
      <c r="J387" s="6">
        <f>SUM(J388)</f>
        <v>18458</v>
      </c>
      <c r="K387" s="6">
        <f t="shared" ref="K387" si="126">SUM(K388)</f>
        <v>9229.2000000000007</v>
      </c>
    </row>
    <row r="388" spans="1:12" s="31" customFormat="1" x14ac:dyDescent="0.3">
      <c r="A388" s="17"/>
      <c r="B388" s="32" t="s">
        <v>194</v>
      </c>
      <c r="C388" s="94" t="s">
        <v>92</v>
      </c>
      <c r="D388" s="94" t="s">
        <v>70</v>
      </c>
      <c r="E388" s="94" t="s">
        <v>7</v>
      </c>
      <c r="F388" s="94" t="s">
        <v>103</v>
      </c>
      <c r="G388" s="94" t="s">
        <v>193</v>
      </c>
      <c r="H388" s="94" t="s">
        <v>91</v>
      </c>
      <c r="I388" s="94" t="s">
        <v>1</v>
      </c>
      <c r="J388" s="62">
        <v>18458</v>
      </c>
      <c r="K388" s="62">
        <v>9229.2000000000007</v>
      </c>
    </row>
    <row r="389" spans="1:12" s="7" customFormat="1" x14ac:dyDescent="0.3">
      <c r="A389" s="2"/>
      <c r="B389" s="1" t="s">
        <v>105</v>
      </c>
      <c r="C389" s="183" t="s">
        <v>92</v>
      </c>
      <c r="D389" s="183" t="s">
        <v>70</v>
      </c>
      <c r="E389" s="183" t="s">
        <v>7</v>
      </c>
      <c r="F389" s="183" t="s">
        <v>104</v>
      </c>
      <c r="G389" s="272"/>
      <c r="H389" s="272"/>
      <c r="I389" s="272"/>
      <c r="J389" s="6">
        <f>SUM(J390)</f>
        <v>32203.9</v>
      </c>
      <c r="K389" s="6">
        <f t="shared" ref="K389" si="127">SUM(K390)</f>
        <v>19560.400000000001</v>
      </c>
    </row>
    <row r="390" spans="1:12" s="31" customFormat="1" ht="20.45" customHeight="1" x14ac:dyDescent="0.3">
      <c r="A390" s="17"/>
      <c r="B390" s="32" t="s">
        <v>194</v>
      </c>
      <c r="C390" s="94" t="s">
        <v>92</v>
      </c>
      <c r="D390" s="94" t="s">
        <v>70</v>
      </c>
      <c r="E390" s="94" t="s">
        <v>7</v>
      </c>
      <c r="F390" s="94" t="s">
        <v>104</v>
      </c>
      <c r="G390" s="95" t="s">
        <v>193</v>
      </c>
      <c r="H390" s="95" t="s">
        <v>91</v>
      </c>
      <c r="I390" s="95" t="s">
        <v>1</v>
      </c>
      <c r="J390" s="62">
        <v>32203.9</v>
      </c>
      <c r="K390" s="62">
        <v>19560.400000000001</v>
      </c>
    </row>
    <row r="391" spans="1:12" s="31" customFormat="1" ht="49.9" customHeight="1" x14ac:dyDescent="0.3">
      <c r="A391" s="11" t="s">
        <v>422</v>
      </c>
      <c r="B391" s="148" t="s">
        <v>480</v>
      </c>
      <c r="C391" s="222">
        <v>15</v>
      </c>
      <c r="D391" s="202" t="s">
        <v>70</v>
      </c>
      <c r="E391" s="200" t="s">
        <v>4</v>
      </c>
      <c r="F391" s="200" t="s">
        <v>3</v>
      </c>
      <c r="G391" s="163"/>
      <c r="H391" s="164"/>
      <c r="I391" s="165"/>
      <c r="J391" s="68">
        <f>J392</f>
        <v>0</v>
      </c>
      <c r="K391" s="68">
        <f t="shared" ref="K391:K392" si="128">K392</f>
        <v>0</v>
      </c>
    </row>
    <row r="392" spans="1:12" s="31" customFormat="1" ht="30" customHeight="1" x14ac:dyDescent="0.3">
      <c r="A392" s="17"/>
      <c r="B392" s="1" t="s">
        <v>481</v>
      </c>
      <c r="C392" s="94" t="s">
        <v>92</v>
      </c>
      <c r="D392" s="94" t="s">
        <v>70</v>
      </c>
      <c r="E392" s="94" t="s">
        <v>4</v>
      </c>
      <c r="F392" s="192" t="s">
        <v>469</v>
      </c>
      <c r="G392" s="192"/>
      <c r="H392" s="193"/>
      <c r="I392" s="194"/>
      <c r="J392" s="68">
        <f>J393</f>
        <v>0</v>
      </c>
      <c r="K392" s="68">
        <f t="shared" si="128"/>
        <v>0</v>
      </c>
    </row>
    <row r="393" spans="1:12" s="31" customFormat="1" ht="16.149999999999999" customHeight="1" x14ac:dyDescent="0.3">
      <c r="A393" s="17"/>
      <c r="B393" s="32" t="s">
        <v>194</v>
      </c>
      <c r="C393" s="94" t="s">
        <v>92</v>
      </c>
      <c r="D393" s="94" t="s">
        <v>70</v>
      </c>
      <c r="E393" s="94" t="s">
        <v>4</v>
      </c>
      <c r="F393" s="192" t="s">
        <v>469</v>
      </c>
      <c r="G393" s="91" t="s">
        <v>193</v>
      </c>
      <c r="H393" s="91" t="s">
        <v>91</v>
      </c>
      <c r="I393" s="91" t="s">
        <v>7</v>
      </c>
      <c r="J393" s="62">
        <v>0</v>
      </c>
      <c r="K393" s="62">
        <v>0</v>
      </c>
    </row>
    <row r="394" spans="1:12" s="4" customFormat="1" ht="31.5" x14ac:dyDescent="0.25">
      <c r="A394" s="11" t="s">
        <v>422</v>
      </c>
      <c r="B394" s="102" t="s">
        <v>209</v>
      </c>
      <c r="C394" s="187" t="s">
        <v>92</v>
      </c>
      <c r="D394" s="187" t="s">
        <v>70</v>
      </c>
      <c r="E394" s="187" t="s">
        <v>21</v>
      </c>
      <c r="F394" s="187" t="s">
        <v>3</v>
      </c>
      <c r="G394" s="274"/>
      <c r="H394" s="274"/>
      <c r="I394" s="274"/>
      <c r="J394" s="61">
        <f>SUM(J395)</f>
        <v>450</v>
      </c>
      <c r="K394" s="61">
        <f t="shared" ref="K394:K398" si="129">SUM(K395)</f>
        <v>450</v>
      </c>
    </row>
    <row r="395" spans="1:12" s="7" customFormat="1" ht="61.9" customHeight="1" x14ac:dyDescent="0.3">
      <c r="A395" s="2"/>
      <c r="B395" s="1" t="s">
        <v>210</v>
      </c>
      <c r="C395" s="183" t="s">
        <v>92</v>
      </c>
      <c r="D395" s="183" t="s">
        <v>70</v>
      </c>
      <c r="E395" s="183" t="s">
        <v>21</v>
      </c>
      <c r="F395" s="183" t="s">
        <v>208</v>
      </c>
      <c r="G395" s="272"/>
      <c r="H395" s="272"/>
      <c r="I395" s="272"/>
      <c r="J395" s="6">
        <f>SUM(J396)</f>
        <v>450</v>
      </c>
      <c r="K395" s="6">
        <f t="shared" si="129"/>
        <v>450</v>
      </c>
    </row>
    <row r="396" spans="1:12" s="31" customFormat="1" x14ac:dyDescent="0.3">
      <c r="A396" s="17"/>
      <c r="B396" s="32" t="s">
        <v>194</v>
      </c>
      <c r="C396" s="94" t="s">
        <v>92</v>
      </c>
      <c r="D396" s="94" t="s">
        <v>70</v>
      </c>
      <c r="E396" s="94" t="s">
        <v>21</v>
      </c>
      <c r="F396" s="94" t="s">
        <v>208</v>
      </c>
      <c r="G396" s="94" t="s">
        <v>193</v>
      </c>
      <c r="H396" s="94" t="s">
        <v>91</v>
      </c>
      <c r="I396" s="94" t="s">
        <v>4</v>
      </c>
      <c r="J396" s="62">
        <v>450</v>
      </c>
      <c r="K396" s="62">
        <v>450</v>
      </c>
    </row>
    <row r="397" spans="1:12" s="4" customFormat="1" ht="47.25" x14ac:dyDescent="0.25">
      <c r="A397" s="11" t="s">
        <v>423</v>
      </c>
      <c r="B397" s="102" t="s">
        <v>437</v>
      </c>
      <c r="C397" s="187" t="s">
        <v>92</v>
      </c>
      <c r="D397" s="187" t="s">
        <v>70</v>
      </c>
      <c r="E397" s="187" t="s">
        <v>30</v>
      </c>
      <c r="F397" s="187" t="s">
        <v>3</v>
      </c>
      <c r="G397" s="274"/>
      <c r="H397" s="274"/>
      <c r="I397" s="274"/>
      <c r="J397" s="61">
        <f>SUM(J398)</f>
        <v>388329.9</v>
      </c>
      <c r="K397" s="61">
        <f t="shared" si="129"/>
        <v>124768</v>
      </c>
    </row>
    <row r="398" spans="1:12" s="7" customFormat="1" ht="31.5" x14ac:dyDescent="0.3">
      <c r="A398" s="2"/>
      <c r="B398" s="1" t="s">
        <v>309</v>
      </c>
      <c r="C398" s="183" t="s">
        <v>92</v>
      </c>
      <c r="D398" s="183" t="s">
        <v>70</v>
      </c>
      <c r="E398" s="183" t="s">
        <v>30</v>
      </c>
      <c r="F398" s="183" t="s">
        <v>242</v>
      </c>
      <c r="G398" s="272"/>
      <c r="H398" s="272"/>
      <c r="I398" s="272"/>
      <c r="J398" s="6">
        <f>SUM(J399)</f>
        <v>388329.9</v>
      </c>
      <c r="K398" s="6">
        <f t="shared" si="129"/>
        <v>124768</v>
      </c>
    </row>
    <row r="399" spans="1:12" s="31" customFormat="1" x14ac:dyDescent="0.3">
      <c r="A399" s="17"/>
      <c r="B399" s="32" t="s">
        <v>194</v>
      </c>
      <c r="C399" s="94" t="s">
        <v>92</v>
      </c>
      <c r="D399" s="94" t="s">
        <v>70</v>
      </c>
      <c r="E399" s="94" t="s">
        <v>30</v>
      </c>
      <c r="F399" s="94" t="s">
        <v>242</v>
      </c>
      <c r="G399" s="94" t="s">
        <v>193</v>
      </c>
      <c r="H399" s="94" t="s">
        <v>91</v>
      </c>
      <c r="I399" s="94" t="s">
        <v>4</v>
      </c>
      <c r="J399" s="62">
        <v>388329.9</v>
      </c>
      <c r="K399" s="62">
        <v>124768</v>
      </c>
      <c r="L399" s="31">
        <v>7907.8</v>
      </c>
    </row>
    <row r="400" spans="1:12" s="31" customFormat="1" ht="47.25" x14ac:dyDescent="0.3">
      <c r="A400" s="11" t="s">
        <v>537</v>
      </c>
      <c r="B400" s="148" t="s">
        <v>518</v>
      </c>
      <c r="C400" s="94" t="s">
        <v>92</v>
      </c>
      <c r="D400" s="94" t="s">
        <v>70</v>
      </c>
      <c r="E400" s="94" t="s">
        <v>5</v>
      </c>
      <c r="F400" s="94" t="s">
        <v>3</v>
      </c>
      <c r="G400" s="94"/>
      <c r="H400" s="94"/>
      <c r="I400" s="94"/>
      <c r="J400" s="61">
        <f>J401</f>
        <v>7543.4</v>
      </c>
      <c r="K400" s="61">
        <f t="shared" ref="K400" si="130">K401</f>
        <v>773.5</v>
      </c>
    </row>
    <row r="401" spans="1:12" s="31" customFormat="1" ht="47.25" x14ac:dyDescent="0.3">
      <c r="A401" s="17"/>
      <c r="B401" s="32" t="s">
        <v>519</v>
      </c>
      <c r="C401" s="94" t="s">
        <v>92</v>
      </c>
      <c r="D401" s="94" t="s">
        <v>70</v>
      </c>
      <c r="E401" s="94" t="s">
        <v>5</v>
      </c>
      <c r="F401" s="94" t="s">
        <v>520</v>
      </c>
      <c r="G401" s="94" t="s">
        <v>193</v>
      </c>
      <c r="H401" s="94" t="s">
        <v>91</v>
      </c>
      <c r="I401" s="94" t="s">
        <v>4</v>
      </c>
      <c r="J401" s="62">
        <v>7543.4</v>
      </c>
      <c r="K401" s="62">
        <v>773.5</v>
      </c>
    </row>
    <row r="402" spans="1:12" s="3" customFormat="1" ht="16.5" x14ac:dyDescent="0.25">
      <c r="A402" s="18" t="s">
        <v>424</v>
      </c>
      <c r="B402" s="83" t="s">
        <v>82</v>
      </c>
      <c r="C402" s="188" t="s">
        <v>92</v>
      </c>
      <c r="D402" s="188" t="s">
        <v>79</v>
      </c>
      <c r="E402" s="188" t="s">
        <v>2</v>
      </c>
      <c r="F402" s="188" t="s">
        <v>3</v>
      </c>
      <c r="G402" s="272"/>
      <c r="H402" s="272"/>
      <c r="I402" s="272"/>
      <c r="J402" s="60">
        <f>SUM(J403)</f>
        <v>26827.599999999999</v>
      </c>
      <c r="K402" s="60">
        <f t="shared" ref="K402:K403" si="131">SUM(K403)</f>
        <v>11826</v>
      </c>
    </row>
    <row r="403" spans="1:12" s="4" customFormat="1" ht="42.75" customHeight="1" x14ac:dyDescent="0.25">
      <c r="A403" s="11" t="s">
        <v>425</v>
      </c>
      <c r="B403" s="102" t="s">
        <v>438</v>
      </c>
      <c r="C403" s="187" t="s">
        <v>92</v>
      </c>
      <c r="D403" s="187" t="s">
        <v>79</v>
      </c>
      <c r="E403" s="187" t="s">
        <v>1</v>
      </c>
      <c r="F403" s="187" t="s">
        <v>3</v>
      </c>
      <c r="G403" s="274"/>
      <c r="H403" s="274"/>
      <c r="I403" s="274"/>
      <c r="J403" s="61">
        <f>SUM(J404)</f>
        <v>26827.599999999999</v>
      </c>
      <c r="K403" s="61">
        <f t="shared" si="131"/>
        <v>11826</v>
      </c>
    </row>
    <row r="404" spans="1:12" s="7" customFormat="1" x14ac:dyDescent="0.3">
      <c r="A404" s="2"/>
      <c r="B404" s="1" t="s">
        <v>107</v>
      </c>
      <c r="C404" s="183" t="s">
        <v>92</v>
      </c>
      <c r="D404" s="183" t="s">
        <v>79</v>
      </c>
      <c r="E404" s="183" t="s">
        <v>1</v>
      </c>
      <c r="F404" s="183" t="s">
        <v>106</v>
      </c>
      <c r="G404" s="272"/>
      <c r="H404" s="272"/>
      <c r="I404" s="272"/>
      <c r="J404" s="6">
        <f>SUM(J405:J407)</f>
        <v>26827.599999999999</v>
      </c>
      <c r="K404" s="6">
        <f t="shared" ref="K404" si="132">SUM(K405:K407)</f>
        <v>11826</v>
      </c>
    </row>
    <row r="405" spans="1:12" s="31" customFormat="1" ht="31.5" x14ac:dyDescent="0.3">
      <c r="A405" s="17"/>
      <c r="B405" s="32" t="s">
        <v>183</v>
      </c>
      <c r="C405" s="94" t="s">
        <v>92</v>
      </c>
      <c r="D405" s="94" t="s">
        <v>79</v>
      </c>
      <c r="E405" s="94" t="s">
        <v>1</v>
      </c>
      <c r="F405" s="94" t="s">
        <v>106</v>
      </c>
      <c r="G405" s="94" t="s">
        <v>184</v>
      </c>
      <c r="H405" s="94" t="s">
        <v>1</v>
      </c>
      <c r="I405" s="94" t="s">
        <v>5</v>
      </c>
      <c r="J405" s="62">
        <v>24822.6</v>
      </c>
      <c r="K405" s="62">
        <v>11429</v>
      </c>
    </row>
    <row r="406" spans="1:12" s="31" customFormat="1" x14ac:dyDescent="0.3">
      <c r="A406" s="17"/>
      <c r="B406" s="32" t="s">
        <v>181</v>
      </c>
      <c r="C406" s="94" t="s">
        <v>92</v>
      </c>
      <c r="D406" s="94" t="s">
        <v>79</v>
      </c>
      <c r="E406" s="94" t="s">
        <v>1</v>
      </c>
      <c r="F406" s="94" t="s">
        <v>106</v>
      </c>
      <c r="G406" s="94" t="s">
        <v>182</v>
      </c>
      <c r="H406" s="94" t="s">
        <v>1</v>
      </c>
      <c r="I406" s="94" t="s">
        <v>5</v>
      </c>
      <c r="J406" s="62">
        <v>2000</v>
      </c>
      <c r="K406" s="62">
        <v>397</v>
      </c>
    </row>
    <row r="407" spans="1:12" s="31" customFormat="1" x14ac:dyDescent="0.3">
      <c r="A407" s="17"/>
      <c r="B407" s="32" t="s">
        <v>185</v>
      </c>
      <c r="C407" s="94" t="s">
        <v>92</v>
      </c>
      <c r="D407" s="94" t="s">
        <v>79</v>
      </c>
      <c r="E407" s="94" t="s">
        <v>1</v>
      </c>
      <c r="F407" s="94" t="s">
        <v>106</v>
      </c>
      <c r="G407" s="94" t="s">
        <v>186</v>
      </c>
      <c r="H407" s="94" t="s">
        <v>1</v>
      </c>
      <c r="I407" s="94" t="s">
        <v>5</v>
      </c>
      <c r="J407" s="62">
        <v>5</v>
      </c>
      <c r="K407" s="62">
        <v>0</v>
      </c>
    </row>
    <row r="408" spans="1:12" s="3" customFormat="1" ht="47.25" x14ac:dyDescent="0.25">
      <c r="A408" s="30" t="s">
        <v>85</v>
      </c>
      <c r="B408" s="77" t="s">
        <v>109</v>
      </c>
      <c r="C408" s="204" t="s">
        <v>108</v>
      </c>
      <c r="D408" s="204" t="s">
        <v>36</v>
      </c>
      <c r="E408" s="204" t="s">
        <v>2</v>
      </c>
      <c r="F408" s="204" t="s">
        <v>3</v>
      </c>
      <c r="G408" s="272"/>
      <c r="H408" s="272"/>
      <c r="I408" s="272"/>
      <c r="J408" s="56">
        <f>+J409+J414+J418+J442</f>
        <v>162104.1</v>
      </c>
      <c r="K408" s="56">
        <f>SUM(K409+K414+K418+K442)</f>
        <v>71746.299999999988</v>
      </c>
    </row>
    <row r="409" spans="1:12" s="3" customFormat="1" ht="31.5" x14ac:dyDescent="0.25">
      <c r="A409" s="18" t="s">
        <v>173</v>
      </c>
      <c r="B409" s="83" t="s">
        <v>110</v>
      </c>
      <c r="C409" s="188" t="s">
        <v>108</v>
      </c>
      <c r="D409" s="188" t="s">
        <v>38</v>
      </c>
      <c r="E409" s="188" t="s">
        <v>2</v>
      </c>
      <c r="F409" s="188" t="s">
        <v>3</v>
      </c>
      <c r="G409" s="272"/>
      <c r="H409" s="272"/>
      <c r="I409" s="272"/>
      <c r="J409" s="60">
        <f>SUM(J410)</f>
        <v>12</v>
      </c>
      <c r="K409" s="60">
        <f t="shared" ref="K409:K410" si="133">SUM(K410)</f>
        <v>3.5</v>
      </c>
    </row>
    <row r="410" spans="1:12" s="4" customFormat="1" ht="16.5" x14ac:dyDescent="0.25">
      <c r="A410" s="11" t="s">
        <v>174</v>
      </c>
      <c r="B410" s="102" t="s">
        <v>266</v>
      </c>
      <c r="C410" s="187" t="s">
        <v>108</v>
      </c>
      <c r="D410" s="187" t="s">
        <v>38</v>
      </c>
      <c r="E410" s="187" t="s">
        <v>1</v>
      </c>
      <c r="F410" s="187" t="s">
        <v>3</v>
      </c>
      <c r="G410" s="274"/>
      <c r="H410" s="274"/>
      <c r="I410" s="274"/>
      <c r="J410" s="61">
        <f>SUM(J411)</f>
        <v>12</v>
      </c>
      <c r="K410" s="61">
        <f t="shared" si="133"/>
        <v>3.5</v>
      </c>
    </row>
    <row r="411" spans="1:12" s="7" customFormat="1" x14ac:dyDescent="0.3">
      <c r="A411" s="2"/>
      <c r="B411" s="1" t="s">
        <v>107</v>
      </c>
      <c r="C411" s="183" t="s">
        <v>108</v>
      </c>
      <c r="D411" s="183" t="s">
        <v>38</v>
      </c>
      <c r="E411" s="183" t="s">
        <v>1</v>
      </c>
      <c r="F411" s="183" t="s">
        <v>106</v>
      </c>
      <c r="G411" s="272"/>
      <c r="H411" s="272"/>
      <c r="I411" s="272"/>
      <c r="J411" s="6">
        <f>SUM(J412:J413)</f>
        <v>12</v>
      </c>
      <c r="K411" s="6">
        <f t="shared" ref="K411" si="134">SUM(K412:K413)</f>
        <v>3.5</v>
      </c>
    </row>
    <row r="412" spans="1:12" s="31" customFormat="1" ht="31.5" x14ac:dyDescent="0.3">
      <c r="A412" s="17"/>
      <c r="B412" s="32" t="s">
        <v>183</v>
      </c>
      <c r="C412" s="94" t="s">
        <v>108</v>
      </c>
      <c r="D412" s="94" t="s">
        <v>38</v>
      </c>
      <c r="E412" s="94" t="s">
        <v>1</v>
      </c>
      <c r="F412" s="94" t="s">
        <v>106</v>
      </c>
      <c r="G412" s="94" t="s">
        <v>184</v>
      </c>
      <c r="H412" s="94" t="s">
        <v>1</v>
      </c>
      <c r="I412" s="94" t="s">
        <v>21</v>
      </c>
      <c r="J412" s="62">
        <v>12</v>
      </c>
      <c r="K412" s="62">
        <v>3.5</v>
      </c>
    </row>
    <row r="413" spans="1:12" s="31" customFormat="1" x14ac:dyDescent="0.3">
      <c r="A413" s="17"/>
      <c r="B413" s="32" t="s">
        <v>181</v>
      </c>
      <c r="C413" s="94" t="s">
        <v>108</v>
      </c>
      <c r="D413" s="94" t="s">
        <v>38</v>
      </c>
      <c r="E413" s="94" t="s">
        <v>1</v>
      </c>
      <c r="F413" s="94" t="s">
        <v>106</v>
      </c>
      <c r="G413" s="94" t="s">
        <v>182</v>
      </c>
      <c r="H413" s="94" t="s">
        <v>1</v>
      </c>
      <c r="I413" s="94" t="s">
        <v>21</v>
      </c>
      <c r="J413" s="62">
        <v>0</v>
      </c>
      <c r="K413" s="62"/>
      <c r="L413" s="31">
        <v>17</v>
      </c>
    </row>
    <row r="414" spans="1:12" s="3" customFormat="1" ht="16.5" x14ac:dyDescent="0.25">
      <c r="A414" s="18" t="s">
        <v>204</v>
      </c>
      <c r="B414" s="83" t="s">
        <v>111</v>
      </c>
      <c r="C414" s="188" t="s">
        <v>108</v>
      </c>
      <c r="D414" s="188" t="s">
        <v>70</v>
      </c>
      <c r="E414" s="188" t="s">
        <v>2</v>
      </c>
      <c r="F414" s="188" t="s">
        <v>3</v>
      </c>
      <c r="G414" s="272"/>
      <c r="H414" s="272"/>
      <c r="I414" s="272"/>
      <c r="J414" s="60">
        <f>SUM(J415)</f>
        <v>892</v>
      </c>
      <c r="K414" s="60">
        <f t="shared" ref="K414:K416" si="135">SUM(K415)</f>
        <v>0</v>
      </c>
    </row>
    <row r="415" spans="1:12" s="4" customFormat="1" ht="34.9" customHeight="1" x14ac:dyDescent="0.25">
      <c r="A415" s="11" t="s">
        <v>205</v>
      </c>
      <c r="B415" s="102" t="s">
        <v>267</v>
      </c>
      <c r="C415" s="187" t="s">
        <v>108</v>
      </c>
      <c r="D415" s="187" t="s">
        <v>70</v>
      </c>
      <c r="E415" s="187" t="s">
        <v>1</v>
      </c>
      <c r="F415" s="187" t="s">
        <v>3</v>
      </c>
      <c r="G415" s="274"/>
      <c r="H415" s="274"/>
      <c r="I415" s="274"/>
      <c r="J415" s="61">
        <f>SUM(J416)</f>
        <v>892</v>
      </c>
      <c r="K415" s="61">
        <f t="shared" si="135"/>
        <v>0</v>
      </c>
    </row>
    <row r="416" spans="1:12" s="7" customFormat="1" x14ac:dyDescent="0.3">
      <c r="A416" s="2"/>
      <c r="B416" s="1" t="s">
        <v>107</v>
      </c>
      <c r="C416" s="118" t="s">
        <v>108</v>
      </c>
      <c r="D416" s="118" t="s">
        <v>70</v>
      </c>
      <c r="E416" s="118" t="s">
        <v>1</v>
      </c>
      <c r="F416" s="118" t="s">
        <v>106</v>
      </c>
      <c r="G416" s="272"/>
      <c r="H416" s="272"/>
      <c r="I416" s="272"/>
      <c r="J416" s="6">
        <f>SUM(J417)</f>
        <v>892</v>
      </c>
      <c r="K416" s="6">
        <f t="shared" si="135"/>
        <v>0</v>
      </c>
    </row>
    <row r="417" spans="1:14" s="31" customFormat="1" x14ac:dyDescent="0.3">
      <c r="A417" s="17"/>
      <c r="B417" s="32" t="s">
        <v>181</v>
      </c>
      <c r="C417" s="94" t="s">
        <v>108</v>
      </c>
      <c r="D417" s="94" t="s">
        <v>70</v>
      </c>
      <c r="E417" s="94" t="s">
        <v>1</v>
      </c>
      <c r="F417" s="94" t="s">
        <v>106</v>
      </c>
      <c r="G417" s="94" t="s">
        <v>182</v>
      </c>
      <c r="H417" s="94" t="s">
        <v>1</v>
      </c>
      <c r="I417" s="94" t="s">
        <v>21</v>
      </c>
      <c r="J417" s="62">
        <v>892</v>
      </c>
      <c r="K417" s="62">
        <v>0</v>
      </c>
    </row>
    <row r="418" spans="1:14" s="3" customFormat="1" ht="31.5" x14ac:dyDescent="0.25">
      <c r="A418" s="18" t="s">
        <v>206</v>
      </c>
      <c r="B418" s="83" t="s">
        <v>112</v>
      </c>
      <c r="C418" s="188" t="s">
        <v>108</v>
      </c>
      <c r="D418" s="188" t="s">
        <v>79</v>
      </c>
      <c r="E418" s="188" t="s">
        <v>2</v>
      </c>
      <c r="F418" s="188" t="s">
        <v>3</v>
      </c>
      <c r="G418" s="272"/>
      <c r="H418" s="272"/>
      <c r="I418" s="272"/>
      <c r="J418" s="60">
        <f>+J419</f>
        <v>82784</v>
      </c>
      <c r="K418" s="60">
        <f t="shared" ref="K418" si="136">SUM(K419)</f>
        <v>37169.899999999994</v>
      </c>
    </row>
    <row r="419" spans="1:14" s="4" customFormat="1" ht="31.15" customHeight="1" x14ac:dyDescent="0.25">
      <c r="A419" s="11" t="s">
        <v>207</v>
      </c>
      <c r="B419" s="102" t="s">
        <v>113</v>
      </c>
      <c r="C419" s="187" t="s">
        <v>108</v>
      </c>
      <c r="D419" s="187" t="s">
        <v>79</v>
      </c>
      <c r="E419" s="187" t="s">
        <v>1</v>
      </c>
      <c r="F419" s="187" t="s">
        <v>3</v>
      </c>
      <c r="G419" s="274"/>
      <c r="H419" s="274"/>
      <c r="I419" s="274"/>
      <c r="J419" s="61">
        <f>J422+J429+J436+J439+J420</f>
        <v>82784</v>
      </c>
      <c r="K419" s="61">
        <f>K422+K429+K436+K439+K420</f>
        <v>37169.899999999994</v>
      </c>
    </row>
    <row r="420" spans="1:14" s="44" customFormat="1" ht="47.25" x14ac:dyDescent="0.25">
      <c r="A420" s="8"/>
      <c r="B420" s="1" t="s">
        <v>620</v>
      </c>
      <c r="C420" s="104" t="s">
        <v>108</v>
      </c>
      <c r="D420" s="104" t="s">
        <v>79</v>
      </c>
      <c r="E420" s="104" t="s">
        <v>1</v>
      </c>
      <c r="F420" s="104" t="s">
        <v>290</v>
      </c>
      <c r="G420" s="276"/>
      <c r="H420" s="277"/>
      <c r="I420" s="278"/>
      <c r="J420" s="64">
        <f>+J421</f>
        <v>316.8</v>
      </c>
      <c r="K420" s="65">
        <v>311.60000000000002</v>
      </c>
    </row>
    <row r="421" spans="1:14" s="44" customFormat="1" ht="16.5" x14ac:dyDescent="0.25">
      <c r="A421" s="8"/>
      <c r="B421" s="32" t="s">
        <v>181</v>
      </c>
      <c r="C421" s="104" t="s">
        <v>108</v>
      </c>
      <c r="D421" s="104" t="s">
        <v>79</v>
      </c>
      <c r="E421" s="104" t="s">
        <v>1</v>
      </c>
      <c r="F421" s="104" t="s">
        <v>290</v>
      </c>
      <c r="G421" s="104" t="s">
        <v>182</v>
      </c>
      <c r="H421" s="104" t="s">
        <v>1</v>
      </c>
      <c r="I421" s="104" t="s">
        <v>21</v>
      </c>
      <c r="J421" s="64">
        <v>316.8</v>
      </c>
      <c r="K421" s="64">
        <v>311.60000000000002</v>
      </c>
    </row>
    <row r="422" spans="1:14" s="7" customFormat="1" ht="47.25" x14ac:dyDescent="0.3">
      <c r="A422" s="2"/>
      <c r="B422" s="1" t="s">
        <v>464</v>
      </c>
      <c r="C422" s="183" t="s">
        <v>108</v>
      </c>
      <c r="D422" s="183" t="s">
        <v>79</v>
      </c>
      <c r="E422" s="183" t="s">
        <v>1</v>
      </c>
      <c r="F422" s="183" t="s">
        <v>106</v>
      </c>
      <c r="G422" s="272"/>
      <c r="H422" s="272"/>
      <c r="I422" s="272"/>
      <c r="J422" s="6">
        <f>SUM(J423:J428)</f>
        <v>76149.2</v>
      </c>
      <c r="K422" s="6">
        <f>SUM(K423:K428)</f>
        <v>33967.199999999997</v>
      </c>
    </row>
    <row r="423" spans="1:14" s="31" customFormat="1" ht="31.5" x14ac:dyDescent="0.3">
      <c r="A423" s="17"/>
      <c r="B423" s="32" t="s">
        <v>479</v>
      </c>
      <c r="C423" s="94" t="s">
        <v>108</v>
      </c>
      <c r="D423" s="94" t="s">
        <v>79</v>
      </c>
      <c r="E423" s="94" t="s">
        <v>1</v>
      </c>
      <c r="F423" s="94" t="s">
        <v>106</v>
      </c>
      <c r="G423" s="94" t="s">
        <v>184</v>
      </c>
      <c r="H423" s="94" t="s">
        <v>1</v>
      </c>
      <c r="I423" s="94" t="s">
        <v>7</v>
      </c>
      <c r="J423" s="62">
        <v>4040</v>
      </c>
      <c r="K423" s="62">
        <v>1973.8</v>
      </c>
    </row>
    <row r="424" spans="1:14" s="31" customFormat="1" ht="31.5" x14ac:dyDescent="0.3">
      <c r="A424" s="17"/>
      <c r="B424" s="32" t="s">
        <v>211</v>
      </c>
      <c r="C424" s="94" t="s">
        <v>108</v>
      </c>
      <c r="D424" s="94" t="s">
        <v>79</v>
      </c>
      <c r="E424" s="94" t="s">
        <v>1</v>
      </c>
      <c r="F424" s="94" t="s">
        <v>106</v>
      </c>
      <c r="G424" s="94" t="s">
        <v>184</v>
      </c>
      <c r="H424" s="94" t="s">
        <v>1</v>
      </c>
      <c r="I424" s="94" t="s">
        <v>4</v>
      </c>
      <c r="J424" s="62">
        <v>1309</v>
      </c>
      <c r="K424" s="62">
        <v>594.9</v>
      </c>
    </row>
    <row r="425" spans="1:14" s="31" customFormat="1" ht="17.45" customHeight="1" x14ac:dyDescent="0.3">
      <c r="A425" s="17"/>
      <c r="B425" s="32" t="s">
        <v>181</v>
      </c>
      <c r="C425" s="94" t="s">
        <v>108</v>
      </c>
      <c r="D425" s="94" t="s">
        <v>79</v>
      </c>
      <c r="E425" s="94" t="s">
        <v>1</v>
      </c>
      <c r="F425" s="94" t="s">
        <v>106</v>
      </c>
      <c r="G425" s="94" t="s">
        <v>182</v>
      </c>
      <c r="H425" s="94" t="s">
        <v>1</v>
      </c>
      <c r="I425" s="94" t="s">
        <v>4</v>
      </c>
      <c r="J425" s="62">
        <v>743</v>
      </c>
      <c r="K425" s="62">
        <v>186.2</v>
      </c>
    </row>
    <row r="426" spans="1:14" s="31" customFormat="1" ht="31.5" x14ac:dyDescent="0.3">
      <c r="A426" s="17"/>
      <c r="B426" s="32" t="s">
        <v>211</v>
      </c>
      <c r="C426" s="94" t="s">
        <v>108</v>
      </c>
      <c r="D426" s="94" t="s">
        <v>79</v>
      </c>
      <c r="E426" s="94" t="s">
        <v>1</v>
      </c>
      <c r="F426" s="94" t="s">
        <v>106</v>
      </c>
      <c r="G426" s="94" t="s">
        <v>184</v>
      </c>
      <c r="H426" s="94" t="s">
        <v>1</v>
      </c>
      <c r="I426" s="94" t="s">
        <v>21</v>
      </c>
      <c r="J426" s="62">
        <v>61037</v>
      </c>
      <c r="K426" s="62">
        <v>28035.8</v>
      </c>
      <c r="L426" s="31">
        <v>-4100</v>
      </c>
      <c r="M426" s="31">
        <v>-4100</v>
      </c>
      <c r="N426" s="31">
        <v>-4100</v>
      </c>
    </row>
    <row r="427" spans="1:14" s="31" customFormat="1" x14ac:dyDescent="0.3">
      <c r="A427" s="17"/>
      <c r="B427" s="32" t="s">
        <v>181</v>
      </c>
      <c r="C427" s="94" t="s">
        <v>108</v>
      </c>
      <c r="D427" s="94" t="s">
        <v>79</v>
      </c>
      <c r="E427" s="94" t="s">
        <v>1</v>
      </c>
      <c r="F427" s="94" t="s">
        <v>106</v>
      </c>
      <c r="G427" s="94" t="s">
        <v>182</v>
      </c>
      <c r="H427" s="94" t="s">
        <v>1</v>
      </c>
      <c r="I427" s="94" t="s">
        <v>21</v>
      </c>
      <c r="J427" s="62">
        <v>8938.2000000000007</v>
      </c>
      <c r="K427" s="62">
        <v>3174.5</v>
      </c>
      <c r="L427" s="31" t="s">
        <v>268</v>
      </c>
      <c r="M427" s="31">
        <v>267</v>
      </c>
    </row>
    <row r="428" spans="1:14" s="31" customFormat="1" x14ac:dyDescent="0.3">
      <c r="A428" s="17"/>
      <c r="B428" s="32" t="s">
        <v>185</v>
      </c>
      <c r="C428" s="94" t="s">
        <v>108</v>
      </c>
      <c r="D428" s="94" t="s">
        <v>79</v>
      </c>
      <c r="E428" s="94" t="s">
        <v>1</v>
      </c>
      <c r="F428" s="94" t="s">
        <v>106</v>
      </c>
      <c r="G428" s="94" t="s">
        <v>186</v>
      </c>
      <c r="H428" s="94" t="s">
        <v>1</v>
      </c>
      <c r="I428" s="94" t="s">
        <v>21</v>
      </c>
      <c r="J428" s="62">
        <v>82</v>
      </c>
      <c r="K428" s="62">
        <v>2</v>
      </c>
    </row>
    <row r="429" spans="1:14" s="46" customFormat="1" ht="94.5" customHeight="1" x14ac:dyDescent="0.25">
      <c r="A429" s="17"/>
      <c r="B429" s="1" t="s">
        <v>281</v>
      </c>
      <c r="C429" s="183" t="s">
        <v>108</v>
      </c>
      <c r="D429" s="183" t="s">
        <v>79</v>
      </c>
      <c r="E429" s="183" t="s">
        <v>1</v>
      </c>
      <c r="F429" s="183" t="s">
        <v>3</v>
      </c>
      <c r="G429" s="279"/>
      <c r="H429" s="280"/>
      <c r="I429" s="281"/>
      <c r="J429" s="6">
        <f>J430+J433</f>
        <v>5109</v>
      </c>
      <c r="K429" s="6">
        <f>K430+K433</f>
        <v>2389.6</v>
      </c>
    </row>
    <row r="430" spans="1:14" s="47" customFormat="1" ht="78.75" x14ac:dyDescent="0.25">
      <c r="A430" s="2"/>
      <c r="B430" s="1" t="s">
        <v>282</v>
      </c>
      <c r="C430" s="183" t="s">
        <v>108</v>
      </c>
      <c r="D430" s="183" t="s">
        <v>79</v>
      </c>
      <c r="E430" s="183" t="s">
        <v>1</v>
      </c>
      <c r="F430" s="183" t="s">
        <v>541</v>
      </c>
      <c r="G430" s="272"/>
      <c r="H430" s="272"/>
      <c r="I430" s="272"/>
      <c r="J430" s="6">
        <f>J431+J432</f>
        <v>1190</v>
      </c>
      <c r="K430" s="6">
        <f>K431+K432</f>
        <v>560.1</v>
      </c>
    </row>
    <row r="431" spans="1:14" s="31" customFormat="1" ht="31.5" x14ac:dyDescent="0.3">
      <c r="A431" s="17"/>
      <c r="B431" s="32" t="s">
        <v>211</v>
      </c>
      <c r="C431" s="94" t="s">
        <v>108</v>
      </c>
      <c r="D431" s="94" t="s">
        <v>79</v>
      </c>
      <c r="E431" s="94" t="s">
        <v>1</v>
      </c>
      <c r="F431" s="94" t="s">
        <v>541</v>
      </c>
      <c r="G431" s="94" t="s">
        <v>184</v>
      </c>
      <c r="H431" s="94" t="s">
        <v>1</v>
      </c>
      <c r="I431" s="94" t="s">
        <v>85</v>
      </c>
      <c r="J431" s="62">
        <v>1180</v>
      </c>
      <c r="K431" s="62">
        <v>556.70000000000005</v>
      </c>
    </row>
    <row r="432" spans="1:14" s="31" customFormat="1" ht="17.25" customHeight="1" x14ac:dyDescent="0.3">
      <c r="A432" s="17"/>
      <c r="B432" s="32" t="s">
        <v>181</v>
      </c>
      <c r="C432" s="94" t="s">
        <v>108</v>
      </c>
      <c r="D432" s="94" t="s">
        <v>79</v>
      </c>
      <c r="E432" s="94" t="s">
        <v>1</v>
      </c>
      <c r="F432" s="94" t="s">
        <v>541</v>
      </c>
      <c r="G432" s="94" t="s">
        <v>182</v>
      </c>
      <c r="H432" s="94" t="s">
        <v>1</v>
      </c>
      <c r="I432" s="94" t="s">
        <v>85</v>
      </c>
      <c r="J432" s="62">
        <v>10</v>
      </c>
      <c r="K432" s="62">
        <v>3.4</v>
      </c>
    </row>
    <row r="433" spans="1:14" s="31" customFormat="1" ht="67.900000000000006" customHeight="1" x14ac:dyDescent="0.3">
      <c r="A433" s="17"/>
      <c r="B433" s="1" t="s">
        <v>283</v>
      </c>
      <c r="C433" s="183" t="s">
        <v>108</v>
      </c>
      <c r="D433" s="183" t="s">
        <v>79</v>
      </c>
      <c r="E433" s="183" t="s">
        <v>1</v>
      </c>
      <c r="F433" s="183" t="s">
        <v>540</v>
      </c>
      <c r="G433" s="94"/>
      <c r="H433" s="94"/>
      <c r="I433" s="94"/>
      <c r="J433" s="6">
        <f>J434+J435</f>
        <v>3919</v>
      </c>
      <c r="K433" s="6">
        <f>K434+K435</f>
        <v>1829.5</v>
      </c>
    </row>
    <row r="434" spans="1:14" s="31" customFormat="1" ht="31.5" x14ac:dyDescent="0.3">
      <c r="A434" s="17"/>
      <c r="B434" s="32" t="s">
        <v>211</v>
      </c>
      <c r="C434" s="94" t="s">
        <v>108</v>
      </c>
      <c r="D434" s="94" t="s">
        <v>79</v>
      </c>
      <c r="E434" s="94" t="s">
        <v>1</v>
      </c>
      <c r="F434" s="94" t="s">
        <v>540</v>
      </c>
      <c r="G434" s="94" t="s">
        <v>184</v>
      </c>
      <c r="H434" s="94" t="s">
        <v>1</v>
      </c>
      <c r="I434" s="94" t="s">
        <v>85</v>
      </c>
      <c r="J434" s="62">
        <v>3836</v>
      </c>
      <c r="K434" s="62">
        <v>1804.4</v>
      </c>
    </row>
    <row r="435" spans="1:14" s="31" customFormat="1" x14ac:dyDescent="0.3">
      <c r="A435" s="17"/>
      <c r="B435" s="32" t="s">
        <v>181</v>
      </c>
      <c r="C435" s="94" t="s">
        <v>108</v>
      </c>
      <c r="D435" s="94" t="s">
        <v>79</v>
      </c>
      <c r="E435" s="94" t="s">
        <v>1</v>
      </c>
      <c r="F435" s="94" t="s">
        <v>540</v>
      </c>
      <c r="G435" s="94" t="s">
        <v>182</v>
      </c>
      <c r="H435" s="94" t="s">
        <v>1</v>
      </c>
      <c r="I435" s="94" t="s">
        <v>85</v>
      </c>
      <c r="J435" s="62">
        <v>83</v>
      </c>
      <c r="K435" s="62">
        <v>25.1</v>
      </c>
    </row>
    <row r="436" spans="1:14" s="7" customFormat="1" ht="47.25" customHeight="1" x14ac:dyDescent="0.3">
      <c r="A436" s="2"/>
      <c r="B436" s="1" t="s">
        <v>115</v>
      </c>
      <c r="C436" s="183" t="s">
        <v>108</v>
      </c>
      <c r="D436" s="183" t="s">
        <v>79</v>
      </c>
      <c r="E436" s="183" t="s">
        <v>1</v>
      </c>
      <c r="F436" s="183" t="s">
        <v>114</v>
      </c>
      <c r="G436" s="272"/>
      <c r="H436" s="272"/>
      <c r="I436" s="272"/>
      <c r="J436" s="6">
        <f>SUM(J437:J438)</f>
        <v>662</v>
      </c>
      <c r="K436" s="6">
        <f t="shared" ref="K436" si="137">SUM(K437:K438)</f>
        <v>284.2</v>
      </c>
    </row>
    <row r="437" spans="1:14" s="31" customFormat="1" ht="32.25" customHeight="1" x14ac:dyDescent="0.3">
      <c r="A437" s="17"/>
      <c r="B437" s="32" t="s">
        <v>211</v>
      </c>
      <c r="C437" s="94" t="s">
        <v>108</v>
      </c>
      <c r="D437" s="94" t="s">
        <v>79</v>
      </c>
      <c r="E437" s="94" t="s">
        <v>1</v>
      </c>
      <c r="F437" s="94" t="s">
        <v>114</v>
      </c>
      <c r="G437" s="94" t="s">
        <v>184</v>
      </c>
      <c r="H437" s="94" t="s">
        <v>1</v>
      </c>
      <c r="I437" s="94" t="s">
        <v>85</v>
      </c>
      <c r="J437" s="62">
        <v>656</v>
      </c>
      <c r="K437" s="62">
        <v>281.5</v>
      </c>
    </row>
    <row r="438" spans="1:14" s="31" customFormat="1" ht="18.75" customHeight="1" x14ac:dyDescent="0.3">
      <c r="A438" s="17"/>
      <c r="B438" s="32" t="s">
        <v>181</v>
      </c>
      <c r="C438" s="94" t="s">
        <v>108</v>
      </c>
      <c r="D438" s="94" t="s">
        <v>79</v>
      </c>
      <c r="E438" s="94" t="s">
        <v>1</v>
      </c>
      <c r="F438" s="94" t="s">
        <v>114</v>
      </c>
      <c r="G438" s="94" t="s">
        <v>182</v>
      </c>
      <c r="H438" s="94" t="s">
        <v>1</v>
      </c>
      <c r="I438" s="94" t="s">
        <v>85</v>
      </c>
      <c r="J438" s="62">
        <v>6</v>
      </c>
      <c r="K438" s="62">
        <v>2.7</v>
      </c>
    </row>
    <row r="439" spans="1:14" s="7" customFormat="1" ht="31.5" x14ac:dyDescent="0.3">
      <c r="A439" s="2"/>
      <c r="B439" s="1" t="s">
        <v>117</v>
      </c>
      <c r="C439" s="183" t="s">
        <v>108</v>
      </c>
      <c r="D439" s="183" t="s">
        <v>79</v>
      </c>
      <c r="E439" s="183" t="s">
        <v>1</v>
      </c>
      <c r="F439" s="183" t="s">
        <v>116</v>
      </c>
      <c r="G439" s="272"/>
      <c r="H439" s="272"/>
      <c r="I439" s="272"/>
      <c r="J439" s="6">
        <f>SUM(J440:J441)</f>
        <v>547</v>
      </c>
      <c r="K439" s="6">
        <f t="shared" ref="K439" si="138">SUM(K440:K441)</f>
        <v>217.3</v>
      </c>
    </row>
    <row r="440" spans="1:14" s="31" customFormat="1" ht="29.45" customHeight="1" x14ac:dyDescent="0.3">
      <c r="A440" s="17"/>
      <c r="B440" s="32" t="s">
        <v>211</v>
      </c>
      <c r="C440" s="94" t="s">
        <v>108</v>
      </c>
      <c r="D440" s="94" t="s">
        <v>79</v>
      </c>
      <c r="E440" s="94" t="s">
        <v>1</v>
      </c>
      <c r="F440" s="94" t="s">
        <v>116</v>
      </c>
      <c r="G440" s="94" t="s">
        <v>184</v>
      </c>
      <c r="H440" s="94" t="s">
        <v>1</v>
      </c>
      <c r="I440" s="94" t="s">
        <v>85</v>
      </c>
      <c r="J440" s="62">
        <v>547</v>
      </c>
      <c r="K440" s="62">
        <v>217.3</v>
      </c>
    </row>
    <row r="441" spans="1:14" s="31" customFormat="1" ht="16.899999999999999" customHeight="1" x14ac:dyDescent="0.3">
      <c r="A441" s="17"/>
      <c r="B441" s="32" t="s">
        <v>181</v>
      </c>
      <c r="C441" s="94" t="s">
        <v>108</v>
      </c>
      <c r="D441" s="94" t="s">
        <v>79</v>
      </c>
      <c r="E441" s="94" t="s">
        <v>1</v>
      </c>
      <c r="F441" s="94" t="s">
        <v>116</v>
      </c>
      <c r="G441" s="94" t="s">
        <v>182</v>
      </c>
      <c r="H441" s="94" t="s">
        <v>1</v>
      </c>
      <c r="I441" s="94" t="s">
        <v>85</v>
      </c>
      <c r="J441" s="62">
        <v>0</v>
      </c>
      <c r="K441" s="62">
        <v>0</v>
      </c>
    </row>
    <row r="442" spans="1:14" s="3" customFormat="1" ht="36.6" customHeight="1" x14ac:dyDescent="0.25">
      <c r="A442" s="18" t="s">
        <v>426</v>
      </c>
      <c r="B442" s="83" t="s">
        <v>439</v>
      </c>
      <c r="C442" s="188" t="s">
        <v>108</v>
      </c>
      <c r="D442" s="188" t="s">
        <v>81</v>
      </c>
      <c r="E442" s="188" t="s">
        <v>2</v>
      </c>
      <c r="F442" s="188" t="s">
        <v>3</v>
      </c>
      <c r="G442" s="272"/>
      <c r="H442" s="272"/>
      <c r="I442" s="272"/>
      <c r="J442" s="60">
        <f>+J443+J450</f>
        <v>78416.100000000006</v>
      </c>
      <c r="K442" s="60">
        <f>+K443+K450</f>
        <v>34572.9</v>
      </c>
    </row>
    <row r="443" spans="1:14" s="4" customFormat="1" ht="28.15" customHeight="1" x14ac:dyDescent="0.25">
      <c r="A443" s="11" t="s">
        <v>427</v>
      </c>
      <c r="B443" s="102" t="s">
        <v>118</v>
      </c>
      <c r="C443" s="187" t="s">
        <v>108</v>
      </c>
      <c r="D443" s="187" t="s">
        <v>81</v>
      </c>
      <c r="E443" s="187" t="s">
        <v>1</v>
      </c>
      <c r="F443" s="187" t="s">
        <v>3</v>
      </c>
      <c r="G443" s="274"/>
      <c r="H443" s="274"/>
      <c r="I443" s="274"/>
      <c r="J443" s="61">
        <f>J444+J446</f>
        <v>67120.100000000006</v>
      </c>
      <c r="K443" s="61">
        <f t="shared" ref="K443" si="139">K444+K446</f>
        <v>30111.5</v>
      </c>
    </row>
    <row r="444" spans="1:14" s="43" customFormat="1" ht="31.5" x14ac:dyDescent="0.25">
      <c r="A444" s="5"/>
      <c r="B444" s="99" t="s">
        <v>12</v>
      </c>
      <c r="C444" s="118" t="s">
        <v>108</v>
      </c>
      <c r="D444" s="118" t="s">
        <v>81</v>
      </c>
      <c r="E444" s="118" t="s">
        <v>1</v>
      </c>
      <c r="F444" s="118" t="s">
        <v>469</v>
      </c>
      <c r="G444" s="122"/>
      <c r="H444" s="123"/>
      <c r="I444" s="124"/>
      <c r="J444" s="65">
        <f>J445</f>
        <v>0</v>
      </c>
      <c r="K444" s="65">
        <f t="shared" ref="K444" si="140">K445</f>
        <v>0</v>
      </c>
    </row>
    <row r="445" spans="1:14" s="44" customFormat="1" ht="16.5" x14ac:dyDescent="0.25">
      <c r="A445" s="8"/>
      <c r="B445" s="72"/>
      <c r="C445" s="104" t="s">
        <v>108</v>
      </c>
      <c r="D445" s="104" t="s">
        <v>81</v>
      </c>
      <c r="E445" s="104" t="s">
        <v>1</v>
      </c>
      <c r="F445" s="104" t="s">
        <v>469</v>
      </c>
      <c r="G445" s="131" t="s">
        <v>184</v>
      </c>
      <c r="H445" s="131" t="s">
        <v>1</v>
      </c>
      <c r="I445" s="131" t="s">
        <v>85</v>
      </c>
      <c r="J445" s="64"/>
      <c r="K445" s="64">
        <v>0</v>
      </c>
    </row>
    <row r="446" spans="1:14" s="7" customFormat="1" ht="31.5" x14ac:dyDescent="0.3">
      <c r="A446" s="2"/>
      <c r="B446" s="1" t="s">
        <v>12</v>
      </c>
      <c r="C446" s="183" t="s">
        <v>108</v>
      </c>
      <c r="D446" s="183" t="s">
        <v>81</v>
      </c>
      <c r="E446" s="183" t="s">
        <v>1</v>
      </c>
      <c r="F446" s="183" t="s">
        <v>11</v>
      </c>
      <c r="G446" s="272"/>
      <c r="H446" s="272"/>
      <c r="I446" s="272"/>
      <c r="J446" s="6">
        <f>SUM(J447:J449)</f>
        <v>67120.100000000006</v>
      </c>
      <c r="K446" s="6">
        <f>SUM(K447:K449)</f>
        <v>30111.5</v>
      </c>
    </row>
    <row r="447" spans="1:14" s="31" customFormat="1" ht="31.5" x14ac:dyDescent="0.3">
      <c r="A447" s="17"/>
      <c r="B447" s="32" t="s">
        <v>211</v>
      </c>
      <c r="C447" s="94" t="s">
        <v>108</v>
      </c>
      <c r="D447" s="94" t="s">
        <v>81</v>
      </c>
      <c r="E447" s="94" t="s">
        <v>1</v>
      </c>
      <c r="F447" s="94" t="s">
        <v>11</v>
      </c>
      <c r="G447" s="94" t="s">
        <v>184</v>
      </c>
      <c r="H447" s="94" t="s">
        <v>1</v>
      </c>
      <c r="I447" s="94" t="s">
        <v>85</v>
      </c>
      <c r="J447" s="62">
        <v>55890</v>
      </c>
      <c r="K447" s="62">
        <v>24290.7</v>
      </c>
      <c r="L447" s="31">
        <v>2331</v>
      </c>
      <c r="M447" s="31">
        <v>2419</v>
      </c>
      <c r="N447" s="31">
        <v>2517</v>
      </c>
    </row>
    <row r="448" spans="1:14" s="31" customFormat="1" x14ac:dyDescent="0.3">
      <c r="A448" s="17"/>
      <c r="B448" s="32" t="s">
        <v>181</v>
      </c>
      <c r="C448" s="94" t="s">
        <v>108</v>
      </c>
      <c r="D448" s="94" t="s">
        <v>81</v>
      </c>
      <c r="E448" s="94" t="s">
        <v>1</v>
      </c>
      <c r="F448" s="94" t="s">
        <v>11</v>
      </c>
      <c r="G448" s="94" t="s">
        <v>182</v>
      </c>
      <c r="H448" s="94" t="s">
        <v>1</v>
      </c>
      <c r="I448" s="94" t="s">
        <v>85</v>
      </c>
      <c r="J448" s="62">
        <v>11203.1</v>
      </c>
      <c r="K448" s="62">
        <v>5820.8</v>
      </c>
      <c r="L448" s="31">
        <f>-2158-966</f>
        <v>-3124</v>
      </c>
      <c r="M448" s="31">
        <v>-966</v>
      </c>
      <c r="N448" s="31">
        <v>-966</v>
      </c>
    </row>
    <row r="449" spans="1:11" s="31" customFormat="1" x14ac:dyDescent="0.3">
      <c r="A449" s="17"/>
      <c r="B449" s="32" t="s">
        <v>185</v>
      </c>
      <c r="C449" s="94" t="s">
        <v>108</v>
      </c>
      <c r="D449" s="94" t="s">
        <v>81</v>
      </c>
      <c r="E449" s="94" t="s">
        <v>1</v>
      </c>
      <c r="F449" s="94" t="s">
        <v>11</v>
      </c>
      <c r="G449" s="94" t="s">
        <v>186</v>
      </c>
      <c r="H449" s="94" t="s">
        <v>1</v>
      </c>
      <c r="I449" s="94" t="s">
        <v>85</v>
      </c>
      <c r="J449" s="62">
        <v>27</v>
      </c>
      <c r="K449" s="62">
        <v>0</v>
      </c>
    </row>
    <row r="450" spans="1:11" s="31" customFormat="1" ht="31.5" x14ac:dyDescent="0.3">
      <c r="A450" s="11" t="s">
        <v>428</v>
      </c>
      <c r="B450" s="102" t="s">
        <v>304</v>
      </c>
      <c r="C450" s="187" t="s">
        <v>108</v>
      </c>
      <c r="D450" s="187" t="s">
        <v>81</v>
      </c>
      <c r="E450" s="187" t="s">
        <v>7</v>
      </c>
      <c r="F450" s="187" t="s">
        <v>3</v>
      </c>
      <c r="G450" s="274"/>
      <c r="H450" s="274"/>
      <c r="I450" s="274"/>
      <c r="J450" s="61">
        <f>SUM(J451)</f>
        <v>11296</v>
      </c>
      <c r="K450" s="61">
        <f t="shared" ref="K450" si="141">SUM(K451)</f>
        <v>4461.3999999999996</v>
      </c>
    </row>
    <row r="451" spans="1:11" s="31" customFormat="1" ht="31.5" x14ac:dyDescent="0.3">
      <c r="A451" s="17"/>
      <c r="B451" s="1" t="s">
        <v>12</v>
      </c>
      <c r="C451" s="183" t="s">
        <v>108</v>
      </c>
      <c r="D451" s="183" t="s">
        <v>81</v>
      </c>
      <c r="E451" s="183" t="s">
        <v>7</v>
      </c>
      <c r="F451" s="183" t="s">
        <v>11</v>
      </c>
      <c r="G451" s="272"/>
      <c r="H451" s="272"/>
      <c r="I451" s="272"/>
      <c r="J451" s="6">
        <f>SUM(J452:J454)</f>
        <v>11296</v>
      </c>
      <c r="K451" s="6">
        <f>SUM(K452:K454)</f>
        <v>4461.3999999999996</v>
      </c>
    </row>
    <row r="452" spans="1:11" s="31" customFormat="1" ht="31.5" x14ac:dyDescent="0.3">
      <c r="A452" s="17"/>
      <c r="B452" s="32" t="s">
        <v>211</v>
      </c>
      <c r="C452" s="94" t="s">
        <v>108</v>
      </c>
      <c r="D452" s="94" t="s">
        <v>81</v>
      </c>
      <c r="E452" s="94" t="s">
        <v>7</v>
      </c>
      <c r="F452" s="94" t="s">
        <v>11</v>
      </c>
      <c r="G452" s="94" t="s">
        <v>184</v>
      </c>
      <c r="H452" s="94" t="s">
        <v>1</v>
      </c>
      <c r="I452" s="94" t="s">
        <v>85</v>
      </c>
      <c r="J452" s="62">
        <v>10017</v>
      </c>
      <c r="K452" s="62">
        <v>4266.8999999999996</v>
      </c>
    </row>
    <row r="453" spans="1:11" s="31" customFormat="1" ht="16.899999999999999" customHeight="1" x14ac:dyDescent="0.3">
      <c r="A453" s="17"/>
      <c r="B453" s="32" t="s">
        <v>181</v>
      </c>
      <c r="C453" s="94" t="s">
        <v>108</v>
      </c>
      <c r="D453" s="94" t="s">
        <v>81</v>
      </c>
      <c r="E453" s="94" t="s">
        <v>7</v>
      </c>
      <c r="F453" s="94" t="s">
        <v>11</v>
      </c>
      <c r="G453" s="94" t="s">
        <v>182</v>
      </c>
      <c r="H453" s="94" t="s">
        <v>1</v>
      </c>
      <c r="I453" s="94" t="s">
        <v>85</v>
      </c>
      <c r="J453" s="62">
        <v>1278</v>
      </c>
      <c r="K453" s="62">
        <v>194.5</v>
      </c>
    </row>
    <row r="454" spans="1:11" s="31" customFormat="1" x14ac:dyDescent="0.3">
      <c r="A454" s="17"/>
      <c r="B454" s="32" t="s">
        <v>185</v>
      </c>
      <c r="C454" s="94" t="s">
        <v>108</v>
      </c>
      <c r="D454" s="94" t="s">
        <v>81</v>
      </c>
      <c r="E454" s="94" t="s">
        <v>7</v>
      </c>
      <c r="F454" s="94" t="s">
        <v>11</v>
      </c>
      <c r="G454" s="94" t="s">
        <v>186</v>
      </c>
      <c r="H454" s="94" t="s">
        <v>1</v>
      </c>
      <c r="I454" s="94" t="s">
        <v>85</v>
      </c>
      <c r="J454" s="62">
        <v>1</v>
      </c>
      <c r="K454" s="62">
        <v>0</v>
      </c>
    </row>
    <row r="455" spans="1:11" s="3" customFormat="1" ht="47.25" x14ac:dyDescent="0.25">
      <c r="A455" s="30" t="s">
        <v>91</v>
      </c>
      <c r="B455" s="77" t="s">
        <v>120</v>
      </c>
      <c r="C455" s="204" t="s">
        <v>119</v>
      </c>
      <c r="D455" s="204" t="s">
        <v>36</v>
      </c>
      <c r="E455" s="204" t="s">
        <v>2</v>
      </c>
      <c r="F455" s="204" t="s">
        <v>3</v>
      </c>
      <c r="G455" s="272"/>
      <c r="H455" s="272"/>
      <c r="I455" s="272"/>
      <c r="J455" s="56">
        <f>+J456+J461</f>
        <v>33797</v>
      </c>
      <c r="K455" s="56">
        <f>+K456+K461</f>
        <v>13797</v>
      </c>
    </row>
    <row r="456" spans="1:11" s="3" customFormat="1" ht="16.5" x14ac:dyDescent="0.25">
      <c r="A456" s="18" t="s">
        <v>175</v>
      </c>
      <c r="B456" s="83" t="s">
        <v>343</v>
      </c>
      <c r="C456" s="188" t="s">
        <v>119</v>
      </c>
      <c r="D456" s="188" t="s">
        <v>38</v>
      </c>
      <c r="E456" s="188" t="s">
        <v>2</v>
      </c>
      <c r="F456" s="188" t="s">
        <v>3</v>
      </c>
      <c r="G456" s="272"/>
      <c r="H456" s="272"/>
      <c r="I456" s="272"/>
      <c r="J456" s="60">
        <f>SUM(J457)</f>
        <v>13797</v>
      </c>
      <c r="K456" s="60">
        <f t="shared" ref="K456:K457" si="142">SUM(K457)</f>
        <v>13797</v>
      </c>
    </row>
    <row r="457" spans="1:11" s="4" customFormat="1" ht="47.25" x14ac:dyDescent="0.25">
      <c r="A457" s="11" t="s">
        <v>176</v>
      </c>
      <c r="B457" s="102" t="s">
        <v>440</v>
      </c>
      <c r="C457" s="187" t="s">
        <v>119</v>
      </c>
      <c r="D457" s="187" t="s">
        <v>38</v>
      </c>
      <c r="E457" s="187" t="s">
        <v>1</v>
      </c>
      <c r="F457" s="187" t="s">
        <v>3</v>
      </c>
      <c r="G457" s="274"/>
      <c r="H457" s="274"/>
      <c r="I457" s="274"/>
      <c r="J457" s="61">
        <f>SUM(J458)</f>
        <v>13797</v>
      </c>
      <c r="K457" s="61">
        <f t="shared" si="142"/>
        <v>13797</v>
      </c>
    </row>
    <row r="458" spans="1:11" s="7" customFormat="1" ht="21" customHeight="1" x14ac:dyDescent="0.3">
      <c r="A458" s="2"/>
      <c r="B458" s="1" t="s">
        <v>344</v>
      </c>
      <c r="C458" s="183" t="s">
        <v>119</v>
      </c>
      <c r="D458" s="183" t="s">
        <v>38</v>
      </c>
      <c r="E458" s="183" t="s">
        <v>1</v>
      </c>
      <c r="F458" s="183" t="s">
        <v>244</v>
      </c>
      <c r="G458" s="272"/>
      <c r="H458" s="272"/>
      <c r="I458" s="272"/>
      <c r="J458" s="6">
        <f>SUM(J459:J460)</f>
        <v>13797</v>
      </c>
      <c r="K458" s="6">
        <f>SUM(K459:K460)</f>
        <v>13797</v>
      </c>
    </row>
    <row r="459" spans="1:11" s="31" customFormat="1" x14ac:dyDescent="0.3">
      <c r="A459" s="2"/>
      <c r="B459" s="32" t="s">
        <v>259</v>
      </c>
      <c r="C459" s="94" t="s">
        <v>119</v>
      </c>
      <c r="D459" s="94" t="s">
        <v>38</v>
      </c>
      <c r="E459" s="94" t="s">
        <v>1</v>
      </c>
      <c r="F459" s="94" t="s">
        <v>244</v>
      </c>
      <c r="G459" s="94" t="s">
        <v>189</v>
      </c>
      <c r="H459" s="94" t="s">
        <v>71</v>
      </c>
      <c r="I459" s="94" t="s">
        <v>21</v>
      </c>
      <c r="J459" s="62">
        <v>9797</v>
      </c>
      <c r="K459" s="62">
        <v>9797</v>
      </c>
    </row>
    <row r="460" spans="1:11" s="31" customFormat="1" ht="16.149999999999999" customHeight="1" x14ac:dyDescent="0.3">
      <c r="A460" s="2"/>
      <c r="B460" s="32" t="s">
        <v>260</v>
      </c>
      <c r="C460" s="94" t="s">
        <v>119</v>
      </c>
      <c r="D460" s="94" t="s">
        <v>38</v>
      </c>
      <c r="E460" s="94" t="s">
        <v>1</v>
      </c>
      <c r="F460" s="94" t="s">
        <v>244</v>
      </c>
      <c r="G460" s="94" t="s">
        <v>189</v>
      </c>
      <c r="H460" s="94" t="s">
        <v>71</v>
      </c>
      <c r="I460" s="94" t="s">
        <v>21</v>
      </c>
      <c r="J460" s="62">
        <v>4000</v>
      </c>
      <c r="K460" s="62">
        <v>4000</v>
      </c>
    </row>
    <row r="461" spans="1:11" s="3" customFormat="1" ht="16.5" x14ac:dyDescent="0.25">
      <c r="A461" s="18" t="s">
        <v>177</v>
      </c>
      <c r="B461" s="83" t="s">
        <v>303</v>
      </c>
      <c r="C461" s="188" t="s">
        <v>119</v>
      </c>
      <c r="D461" s="188" t="s">
        <v>70</v>
      </c>
      <c r="E461" s="188" t="s">
        <v>2</v>
      </c>
      <c r="F461" s="188" t="s">
        <v>3</v>
      </c>
      <c r="G461" s="272"/>
      <c r="H461" s="272"/>
      <c r="I461" s="272"/>
      <c r="J461" s="60">
        <f>SUM(J462)</f>
        <v>20000</v>
      </c>
      <c r="K461" s="60">
        <f t="shared" ref="K461:K462" si="143">SUM(K462)</f>
        <v>0</v>
      </c>
    </row>
    <row r="462" spans="1:11" s="4" customFormat="1" ht="31.5" x14ac:dyDescent="0.25">
      <c r="A462" s="11" t="s">
        <v>178</v>
      </c>
      <c r="B462" s="102" t="s">
        <v>305</v>
      </c>
      <c r="C462" s="187" t="s">
        <v>119</v>
      </c>
      <c r="D462" s="187" t="s">
        <v>70</v>
      </c>
      <c r="E462" s="187" t="s">
        <v>1</v>
      </c>
      <c r="F462" s="187" t="s">
        <v>3</v>
      </c>
      <c r="G462" s="274"/>
      <c r="H462" s="274"/>
      <c r="I462" s="274"/>
      <c r="J462" s="61">
        <f>SUM(J463)</f>
        <v>20000</v>
      </c>
      <c r="K462" s="61">
        <f t="shared" si="143"/>
        <v>0</v>
      </c>
    </row>
    <row r="463" spans="1:11" s="31" customFormat="1" ht="18.600000000000001" customHeight="1" x14ac:dyDescent="0.3">
      <c r="A463" s="2"/>
      <c r="B463" s="1" t="s">
        <v>25</v>
      </c>
      <c r="C463" s="94" t="s">
        <v>119</v>
      </c>
      <c r="D463" s="94" t="s">
        <v>70</v>
      </c>
      <c r="E463" s="94" t="s">
        <v>1</v>
      </c>
      <c r="F463" s="94" t="s">
        <v>67</v>
      </c>
      <c r="G463" s="94" t="s">
        <v>188</v>
      </c>
      <c r="H463" s="94" t="s">
        <v>30</v>
      </c>
      <c r="I463" s="94" t="s">
        <v>30</v>
      </c>
      <c r="J463" s="62">
        <v>20000</v>
      </c>
      <c r="K463" s="62">
        <v>0</v>
      </c>
    </row>
    <row r="464" spans="1:11" s="31" customFormat="1" ht="33" customHeight="1" x14ac:dyDescent="0.3">
      <c r="A464" s="30" t="s">
        <v>92</v>
      </c>
      <c r="B464" s="77" t="s">
        <v>579</v>
      </c>
      <c r="C464" s="204" t="s">
        <v>228</v>
      </c>
      <c r="D464" s="204" t="s">
        <v>36</v>
      </c>
      <c r="E464" s="204" t="s">
        <v>2</v>
      </c>
      <c r="F464" s="204" t="s">
        <v>3</v>
      </c>
      <c r="G464" s="330"/>
      <c r="H464" s="331"/>
      <c r="I464" s="332"/>
      <c r="J464" s="56">
        <f>SUM(J465)</f>
        <v>11</v>
      </c>
      <c r="K464" s="56">
        <f t="shared" ref="K464:K465" si="144">SUM(K465)</f>
        <v>0</v>
      </c>
    </row>
    <row r="465" spans="1:15" s="31" customFormat="1" ht="28.9" customHeight="1" x14ac:dyDescent="0.3">
      <c r="A465" s="18" t="s">
        <v>179</v>
      </c>
      <c r="B465" s="83" t="s">
        <v>463</v>
      </c>
      <c r="C465" s="188" t="s">
        <v>228</v>
      </c>
      <c r="D465" s="188" t="s">
        <v>38</v>
      </c>
      <c r="E465" s="188" t="s">
        <v>2</v>
      </c>
      <c r="F465" s="188" t="s">
        <v>3</v>
      </c>
      <c r="G465" s="333"/>
      <c r="H465" s="334"/>
      <c r="I465" s="335"/>
      <c r="J465" s="60">
        <f>SUM(J466)</f>
        <v>11</v>
      </c>
      <c r="K465" s="60">
        <f t="shared" si="144"/>
        <v>0</v>
      </c>
    </row>
    <row r="466" spans="1:15" s="31" customFormat="1" ht="32.450000000000003" customHeight="1" x14ac:dyDescent="0.3">
      <c r="A466" s="11" t="s">
        <v>180</v>
      </c>
      <c r="B466" s="102" t="s">
        <v>310</v>
      </c>
      <c r="C466" s="113" t="s">
        <v>228</v>
      </c>
      <c r="D466" s="113" t="s">
        <v>38</v>
      </c>
      <c r="E466" s="113" t="s">
        <v>1</v>
      </c>
      <c r="F466" s="113" t="s">
        <v>3</v>
      </c>
      <c r="G466" s="336"/>
      <c r="H466" s="337"/>
      <c r="I466" s="338"/>
      <c r="J466" s="66">
        <f>SUM(J467)</f>
        <v>11</v>
      </c>
      <c r="K466" s="66">
        <f>SUM(K467)</f>
        <v>0</v>
      </c>
    </row>
    <row r="467" spans="1:15" s="31" customFormat="1" ht="18" customHeight="1" x14ac:dyDescent="0.3">
      <c r="A467" s="2"/>
      <c r="B467" s="1" t="s">
        <v>577</v>
      </c>
      <c r="C467" s="94" t="s">
        <v>228</v>
      </c>
      <c r="D467" s="94" t="s">
        <v>38</v>
      </c>
      <c r="E467" s="94" t="s">
        <v>1</v>
      </c>
      <c r="F467" s="94" t="s">
        <v>65</v>
      </c>
      <c r="G467" s="279"/>
      <c r="H467" s="280"/>
      <c r="I467" s="281"/>
      <c r="J467" s="62">
        <f>+J468</f>
        <v>11</v>
      </c>
      <c r="K467" s="62">
        <f t="shared" ref="K467" si="145">+K468</f>
        <v>0</v>
      </c>
    </row>
    <row r="468" spans="1:15" s="31" customFormat="1" ht="18" customHeight="1" x14ac:dyDescent="0.3">
      <c r="A468" s="2"/>
      <c r="B468" s="32" t="s">
        <v>578</v>
      </c>
      <c r="C468" s="94" t="s">
        <v>228</v>
      </c>
      <c r="D468" s="94" t="s">
        <v>38</v>
      </c>
      <c r="E468" s="94" t="s">
        <v>1</v>
      </c>
      <c r="F468" s="94" t="s">
        <v>65</v>
      </c>
      <c r="G468" s="95" t="s">
        <v>182</v>
      </c>
      <c r="H468" s="95" t="s">
        <v>21</v>
      </c>
      <c r="I468" s="95" t="s">
        <v>83</v>
      </c>
      <c r="J468" s="68">
        <v>11</v>
      </c>
      <c r="K468" s="68">
        <v>0</v>
      </c>
    </row>
    <row r="469" spans="1:15" s="31" customFormat="1" ht="48.6" customHeight="1" x14ac:dyDescent="0.3">
      <c r="A469" s="30" t="s">
        <v>108</v>
      </c>
      <c r="B469" s="77" t="s">
        <v>528</v>
      </c>
      <c r="C469" s="204" t="s">
        <v>311</v>
      </c>
      <c r="D469" s="204" t="s">
        <v>36</v>
      </c>
      <c r="E469" s="204" t="s">
        <v>2</v>
      </c>
      <c r="F469" s="141" t="s">
        <v>3</v>
      </c>
      <c r="G469" s="142"/>
      <c r="H469" s="143"/>
      <c r="I469" s="144"/>
      <c r="J469" s="145">
        <f>SUM(J470+J473)</f>
        <v>52500</v>
      </c>
      <c r="K469" s="145">
        <f t="shared" ref="K469" si="146">SUM(K470+K473)</f>
        <v>155</v>
      </c>
    </row>
    <row r="470" spans="1:15" s="31" customFormat="1" ht="48.6" customHeight="1" x14ac:dyDescent="0.3">
      <c r="A470" s="30"/>
      <c r="B470" s="240" t="s">
        <v>609</v>
      </c>
      <c r="C470" s="235" t="s">
        <v>311</v>
      </c>
      <c r="D470" s="235" t="s">
        <v>38</v>
      </c>
      <c r="E470" s="235" t="s">
        <v>2</v>
      </c>
      <c r="F470" s="238" t="s">
        <v>3</v>
      </c>
      <c r="G470" s="157"/>
      <c r="H470" s="158"/>
      <c r="I470" s="159"/>
      <c r="J470" s="136">
        <f>J471</f>
        <v>6100</v>
      </c>
      <c r="K470" s="136">
        <f t="shared" ref="K470" si="147">K471</f>
        <v>155</v>
      </c>
    </row>
    <row r="471" spans="1:15" s="31" customFormat="1" ht="48.6" customHeight="1" x14ac:dyDescent="0.3">
      <c r="A471" s="30"/>
      <c r="B471" s="241" t="s">
        <v>610</v>
      </c>
      <c r="C471" s="113" t="s">
        <v>311</v>
      </c>
      <c r="D471" s="113" t="s">
        <v>38</v>
      </c>
      <c r="E471" s="113" t="s">
        <v>1</v>
      </c>
      <c r="F471" s="237" t="s">
        <v>3</v>
      </c>
      <c r="G471" s="163"/>
      <c r="H471" s="164"/>
      <c r="I471" s="165"/>
      <c r="J471" s="166">
        <f>J472</f>
        <v>6100</v>
      </c>
      <c r="K471" s="166">
        <f t="shared" ref="K471" si="148">K472</f>
        <v>155</v>
      </c>
    </row>
    <row r="472" spans="1:15" s="31" customFormat="1" ht="31.5" customHeight="1" x14ac:dyDescent="0.3">
      <c r="A472" s="30"/>
      <c r="B472" s="32" t="s">
        <v>611</v>
      </c>
      <c r="C472" s="104" t="s">
        <v>311</v>
      </c>
      <c r="D472" s="104" t="s">
        <v>38</v>
      </c>
      <c r="E472" s="104" t="s">
        <v>1</v>
      </c>
      <c r="F472" s="236" t="s">
        <v>67</v>
      </c>
      <c r="G472" s="161" t="s">
        <v>188</v>
      </c>
      <c r="H472" s="104" t="s">
        <v>1</v>
      </c>
      <c r="I472" s="133" t="s">
        <v>85</v>
      </c>
      <c r="J472" s="153">
        <v>6100</v>
      </c>
      <c r="K472" s="153">
        <v>155</v>
      </c>
    </row>
    <row r="473" spans="1:15" s="31" customFormat="1" ht="31.15" customHeight="1" x14ac:dyDescent="0.3">
      <c r="A473" s="18" t="s">
        <v>224</v>
      </c>
      <c r="B473" s="83" t="s">
        <v>612</v>
      </c>
      <c r="C473" s="188" t="s">
        <v>311</v>
      </c>
      <c r="D473" s="235" t="s">
        <v>38</v>
      </c>
      <c r="E473" s="235" t="s">
        <v>7</v>
      </c>
      <c r="F473" s="205" t="s">
        <v>3</v>
      </c>
      <c r="G473" s="157"/>
      <c r="H473" s="158"/>
      <c r="I473" s="159"/>
      <c r="J473" s="136">
        <f>+J474+J477</f>
        <v>46400</v>
      </c>
      <c r="K473" s="136">
        <f t="shared" ref="K473" si="149">K474</f>
        <v>0</v>
      </c>
    </row>
    <row r="474" spans="1:15" s="31" customFormat="1" ht="27" customHeight="1" x14ac:dyDescent="0.3">
      <c r="A474" s="28" t="s">
        <v>531</v>
      </c>
      <c r="B474" s="148" t="s">
        <v>529</v>
      </c>
      <c r="C474" s="113" t="s">
        <v>311</v>
      </c>
      <c r="D474" s="113" t="s">
        <v>38</v>
      </c>
      <c r="E474" s="113" t="s">
        <v>7</v>
      </c>
      <c r="F474" s="200" t="s">
        <v>3</v>
      </c>
      <c r="G474" s="163"/>
      <c r="H474" s="164"/>
      <c r="I474" s="165"/>
      <c r="J474" s="166">
        <f>+J475</f>
        <v>29660</v>
      </c>
      <c r="K474" s="166">
        <f t="shared" ref="K474" si="150">+K475</f>
        <v>0</v>
      </c>
    </row>
    <row r="475" spans="1:15" s="31" customFormat="1" ht="19.899999999999999" customHeight="1" x14ac:dyDescent="0.3">
      <c r="A475" s="2"/>
      <c r="B475" s="99" t="s">
        <v>576</v>
      </c>
      <c r="C475" s="94" t="s">
        <v>311</v>
      </c>
      <c r="D475" s="94" t="s">
        <v>38</v>
      </c>
      <c r="E475" s="94" t="s">
        <v>7</v>
      </c>
      <c r="F475" s="192" t="s">
        <v>530</v>
      </c>
      <c r="G475" s="279"/>
      <c r="H475" s="280"/>
      <c r="I475" s="281"/>
      <c r="J475" s="68">
        <f>+J476</f>
        <v>29660</v>
      </c>
      <c r="K475" s="68">
        <f t="shared" ref="K475" si="151">+K476</f>
        <v>0</v>
      </c>
    </row>
    <row r="476" spans="1:15" s="31" customFormat="1" ht="17.45" customHeight="1" x14ac:dyDescent="0.3">
      <c r="A476" s="2"/>
      <c r="B476" s="150" t="s">
        <v>185</v>
      </c>
      <c r="C476" s="94" t="s">
        <v>311</v>
      </c>
      <c r="D476" s="94" t="s">
        <v>38</v>
      </c>
      <c r="E476" s="94" t="s">
        <v>7</v>
      </c>
      <c r="F476" s="192" t="s">
        <v>530</v>
      </c>
      <c r="G476" s="214" t="s">
        <v>186</v>
      </c>
      <c r="H476" s="94" t="s">
        <v>21</v>
      </c>
      <c r="I476" s="216" t="s">
        <v>83</v>
      </c>
      <c r="J476" s="68">
        <v>29660</v>
      </c>
      <c r="K476" s="68">
        <v>0</v>
      </c>
    </row>
    <row r="477" spans="1:15" s="31" customFormat="1" ht="35.450000000000003" customHeight="1" x14ac:dyDescent="0.3">
      <c r="A477" s="2"/>
      <c r="B477" s="148" t="s">
        <v>555</v>
      </c>
      <c r="C477" s="113" t="s">
        <v>311</v>
      </c>
      <c r="D477" s="113" t="s">
        <v>38</v>
      </c>
      <c r="E477" s="113" t="s">
        <v>4</v>
      </c>
      <c r="F477" s="200" t="s">
        <v>3</v>
      </c>
      <c r="G477" s="163"/>
      <c r="H477" s="164"/>
      <c r="I477" s="165"/>
      <c r="J477" s="166">
        <f>+J478</f>
        <v>16740</v>
      </c>
      <c r="K477" s="166">
        <f t="shared" ref="K477" si="152">+K478</f>
        <v>0</v>
      </c>
    </row>
    <row r="478" spans="1:15" s="31" customFormat="1" ht="30" customHeight="1" x14ac:dyDescent="0.3">
      <c r="A478" s="2"/>
      <c r="B478" s="99" t="s">
        <v>557</v>
      </c>
      <c r="C478" s="94" t="s">
        <v>311</v>
      </c>
      <c r="D478" s="94" t="s">
        <v>38</v>
      </c>
      <c r="E478" s="94" t="s">
        <v>4</v>
      </c>
      <c r="F478" s="192" t="s">
        <v>3</v>
      </c>
      <c r="G478" s="214"/>
      <c r="H478" s="215"/>
      <c r="I478" s="216"/>
      <c r="J478" s="68">
        <f>+J479</f>
        <v>16740</v>
      </c>
      <c r="K478" s="68">
        <f t="shared" ref="K478" si="153">+K479</f>
        <v>0</v>
      </c>
    </row>
    <row r="479" spans="1:15" s="31" customFormat="1" ht="18.600000000000001" customHeight="1" x14ac:dyDescent="0.3">
      <c r="A479" s="2"/>
      <c r="B479" s="99" t="s">
        <v>556</v>
      </c>
      <c r="C479" s="94" t="s">
        <v>311</v>
      </c>
      <c r="D479" s="94" t="s">
        <v>38</v>
      </c>
      <c r="E479" s="94" t="s">
        <v>4</v>
      </c>
      <c r="F479" s="192" t="s">
        <v>558</v>
      </c>
      <c r="G479" s="94" t="s">
        <v>182</v>
      </c>
      <c r="H479" s="94" t="s">
        <v>21</v>
      </c>
      <c r="I479" s="94" t="s">
        <v>83</v>
      </c>
      <c r="J479" s="68">
        <v>16740</v>
      </c>
      <c r="K479" s="68">
        <v>0</v>
      </c>
    </row>
    <row r="480" spans="1:15" s="31" customFormat="1" ht="30" customHeight="1" x14ac:dyDescent="0.3">
      <c r="A480" s="30" t="s">
        <v>119</v>
      </c>
      <c r="B480" s="77" t="s">
        <v>499</v>
      </c>
      <c r="C480" s="204" t="s">
        <v>30</v>
      </c>
      <c r="D480" s="204" t="s">
        <v>36</v>
      </c>
      <c r="E480" s="204" t="s">
        <v>2</v>
      </c>
      <c r="F480" s="141" t="s">
        <v>3</v>
      </c>
      <c r="G480" s="142"/>
      <c r="H480" s="143"/>
      <c r="I480" s="144"/>
      <c r="J480" s="145">
        <f>+J481+J484</f>
        <v>1283.5999999999999</v>
      </c>
      <c r="K480" s="145">
        <f t="shared" ref="K480:O480" si="154">+K481+K484</f>
        <v>0</v>
      </c>
      <c r="L480" s="145">
        <f t="shared" si="154"/>
        <v>0</v>
      </c>
      <c r="M480" s="145">
        <f t="shared" si="154"/>
        <v>0</v>
      </c>
      <c r="N480" s="145">
        <f t="shared" si="154"/>
        <v>0</v>
      </c>
      <c r="O480" s="145">
        <f t="shared" si="154"/>
        <v>0</v>
      </c>
    </row>
    <row r="481" spans="1:11" s="31" customFormat="1" ht="34.9" customHeight="1" x14ac:dyDescent="0.3">
      <c r="A481" s="162" t="s">
        <v>227</v>
      </c>
      <c r="B481" s="83" t="s">
        <v>506</v>
      </c>
      <c r="C481" s="188" t="s">
        <v>30</v>
      </c>
      <c r="D481" s="188" t="s">
        <v>70</v>
      </c>
      <c r="E481" s="188" t="s">
        <v>2</v>
      </c>
      <c r="F481" s="205" t="s">
        <v>3</v>
      </c>
      <c r="G481" s="157"/>
      <c r="H481" s="158"/>
      <c r="I481" s="159"/>
      <c r="J481" s="136">
        <f>+J482</f>
        <v>0</v>
      </c>
      <c r="K481" s="136">
        <f t="shared" ref="K481" si="155">+K482</f>
        <v>0</v>
      </c>
    </row>
    <row r="482" spans="1:11" s="31" customFormat="1" ht="48.75" customHeight="1" x14ac:dyDescent="0.3">
      <c r="A482" s="2"/>
      <c r="B482" s="99" t="s">
        <v>575</v>
      </c>
      <c r="C482" s="104" t="s">
        <v>30</v>
      </c>
      <c r="D482" s="104" t="s">
        <v>70</v>
      </c>
      <c r="E482" s="104" t="s">
        <v>2</v>
      </c>
      <c r="F482" s="189" t="s">
        <v>507</v>
      </c>
      <c r="G482" s="276"/>
      <c r="H482" s="277"/>
      <c r="I482" s="278"/>
      <c r="J482" s="153">
        <f>+J483</f>
        <v>0</v>
      </c>
      <c r="K482" s="153">
        <f t="shared" ref="K482" si="156">+K483</f>
        <v>0</v>
      </c>
    </row>
    <row r="483" spans="1:11" s="31" customFormat="1" ht="17.45" customHeight="1" x14ac:dyDescent="0.3">
      <c r="A483" s="2"/>
      <c r="B483" s="72" t="s">
        <v>392</v>
      </c>
      <c r="C483" s="104" t="s">
        <v>30</v>
      </c>
      <c r="D483" s="104" t="s">
        <v>70</v>
      </c>
      <c r="E483" s="104" t="s">
        <v>2</v>
      </c>
      <c r="F483" s="189" t="s">
        <v>507</v>
      </c>
      <c r="G483" s="161" t="s">
        <v>193</v>
      </c>
      <c r="H483" s="104" t="s">
        <v>30</v>
      </c>
      <c r="I483" s="133" t="s">
        <v>30</v>
      </c>
      <c r="J483" s="153">
        <v>0</v>
      </c>
      <c r="K483" s="153">
        <v>0</v>
      </c>
    </row>
    <row r="484" spans="1:11" s="31" customFormat="1" ht="47.25" customHeight="1" x14ac:dyDescent="0.3">
      <c r="A484" s="162" t="s">
        <v>536</v>
      </c>
      <c r="B484" s="83" t="s">
        <v>500</v>
      </c>
      <c r="C484" s="188" t="s">
        <v>30</v>
      </c>
      <c r="D484" s="188" t="s">
        <v>81</v>
      </c>
      <c r="E484" s="188" t="s">
        <v>7</v>
      </c>
      <c r="F484" s="205" t="s">
        <v>3</v>
      </c>
      <c r="G484" s="157"/>
      <c r="H484" s="158"/>
      <c r="I484" s="159"/>
      <c r="J484" s="136">
        <f>+J485</f>
        <v>1283.5999999999999</v>
      </c>
      <c r="K484" s="136">
        <f t="shared" ref="K484" si="157">K485</f>
        <v>0</v>
      </c>
    </row>
    <row r="485" spans="1:11" s="31" customFormat="1" ht="18" customHeight="1" x14ac:dyDescent="0.3">
      <c r="A485" s="2"/>
      <c r="B485" s="1" t="s">
        <v>574</v>
      </c>
      <c r="C485" s="94" t="s">
        <v>30</v>
      </c>
      <c r="D485" s="94" t="s">
        <v>81</v>
      </c>
      <c r="E485" s="94" t="s">
        <v>7</v>
      </c>
      <c r="F485" s="192" t="s">
        <v>501</v>
      </c>
      <c r="G485" s="279"/>
      <c r="H485" s="280"/>
      <c r="I485" s="281"/>
      <c r="J485" s="68">
        <f>+J486</f>
        <v>1283.5999999999999</v>
      </c>
      <c r="K485" s="68">
        <v>0</v>
      </c>
    </row>
    <row r="486" spans="1:11" s="31" customFormat="1" ht="19.149999999999999" customHeight="1" x14ac:dyDescent="0.3">
      <c r="A486" s="2"/>
      <c r="B486" s="32" t="s">
        <v>392</v>
      </c>
      <c r="C486" s="94" t="s">
        <v>30</v>
      </c>
      <c r="D486" s="94" t="s">
        <v>81</v>
      </c>
      <c r="E486" s="94" t="s">
        <v>7</v>
      </c>
      <c r="F486" s="192" t="s">
        <v>501</v>
      </c>
      <c r="G486" s="214" t="s">
        <v>193</v>
      </c>
      <c r="H486" s="94" t="s">
        <v>21</v>
      </c>
      <c r="I486" s="216" t="s">
        <v>83</v>
      </c>
      <c r="J486" s="68">
        <v>1283.5999999999999</v>
      </c>
      <c r="K486" s="68">
        <v>0</v>
      </c>
    </row>
    <row r="487" spans="1:11" s="31" customFormat="1" ht="30.75" customHeight="1" x14ac:dyDescent="0.3">
      <c r="A487" s="30" t="s">
        <v>228</v>
      </c>
      <c r="B487" s="77" t="s">
        <v>370</v>
      </c>
      <c r="C487" s="204" t="s">
        <v>85</v>
      </c>
      <c r="D487" s="204" t="s">
        <v>36</v>
      </c>
      <c r="E487" s="204" t="s">
        <v>36</v>
      </c>
      <c r="F487" s="204" t="s">
        <v>3</v>
      </c>
      <c r="G487" s="204"/>
      <c r="H487" s="204"/>
      <c r="I487" s="204"/>
      <c r="J487" s="56">
        <f>+J488+J493</f>
        <v>2437</v>
      </c>
      <c r="K487" s="56">
        <f t="shared" ref="K487" si="158">+K488+K493</f>
        <v>1218.5</v>
      </c>
    </row>
    <row r="488" spans="1:11" s="167" customFormat="1" ht="24.75" customHeight="1" x14ac:dyDescent="0.3">
      <c r="A488" s="174" t="s">
        <v>229</v>
      </c>
      <c r="B488" s="83" t="s">
        <v>511</v>
      </c>
      <c r="C488" s="207" t="s">
        <v>85</v>
      </c>
      <c r="D488" s="188" t="s">
        <v>36</v>
      </c>
      <c r="E488" s="188" t="s">
        <v>2</v>
      </c>
      <c r="F488" s="205" t="s">
        <v>3</v>
      </c>
      <c r="G488" s="205"/>
      <c r="H488" s="206"/>
      <c r="I488" s="207"/>
      <c r="J488" s="136">
        <f>+J489+J491</f>
        <v>0</v>
      </c>
      <c r="K488" s="136">
        <f t="shared" ref="K488" si="159">+K489+K491</f>
        <v>0</v>
      </c>
    </row>
    <row r="489" spans="1:11" s="31" customFormat="1" ht="21.6" customHeight="1" x14ac:dyDescent="0.3">
      <c r="A489" s="147"/>
      <c r="B489" s="32" t="s">
        <v>573</v>
      </c>
      <c r="C489" s="194" t="s">
        <v>85</v>
      </c>
      <c r="D489" s="94" t="s">
        <v>70</v>
      </c>
      <c r="E489" s="94" t="s">
        <v>398</v>
      </c>
      <c r="F489" s="94" t="s">
        <v>512</v>
      </c>
      <c r="G489" s="279"/>
      <c r="H489" s="280"/>
      <c r="I489" s="281"/>
      <c r="J489" s="62">
        <f>+J490</f>
        <v>0</v>
      </c>
      <c r="K489" s="62">
        <f t="shared" ref="K489" si="160">+K490</f>
        <v>0</v>
      </c>
    </row>
    <row r="490" spans="1:11" s="31" customFormat="1" ht="17.45" customHeight="1" x14ac:dyDescent="0.3">
      <c r="A490" s="147"/>
      <c r="B490" s="32" t="s">
        <v>181</v>
      </c>
      <c r="C490" s="194" t="s">
        <v>85</v>
      </c>
      <c r="D490" s="94" t="s">
        <v>70</v>
      </c>
      <c r="E490" s="94" t="s">
        <v>398</v>
      </c>
      <c r="F490" s="94" t="s">
        <v>512</v>
      </c>
      <c r="G490" s="91" t="s">
        <v>193</v>
      </c>
      <c r="H490" s="91" t="s">
        <v>74</v>
      </c>
      <c r="I490" s="91" t="s">
        <v>7</v>
      </c>
      <c r="J490" s="62">
        <v>0</v>
      </c>
      <c r="K490" s="62">
        <v>0</v>
      </c>
    </row>
    <row r="491" spans="1:11" s="31" customFormat="1" ht="34.15" customHeight="1" x14ac:dyDescent="0.3">
      <c r="A491" s="147"/>
      <c r="B491" s="149" t="s">
        <v>572</v>
      </c>
      <c r="C491" s="194" t="s">
        <v>85</v>
      </c>
      <c r="D491" s="94" t="s">
        <v>70</v>
      </c>
      <c r="E491" s="94" t="s">
        <v>398</v>
      </c>
      <c r="F491" s="94" t="s">
        <v>399</v>
      </c>
      <c r="G491" s="279"/>
      <c r="H491" s="280"/>
      <c r="I491" s="281"/>
      <c r="J491" s="62">
        <f>+J492</f>
        <v>0</v>
      </c>
      <c r="K491" s="62">
        <f t="shared" ref="K491" si="161">+K492</f>
        <v>0</v>
      </c>
    </row>
    <row r="492" spans="1:11" s="31" customFormat="1" ht="18.600000000000001" customHeight="1" x14ac:dyDescent="0.3">
      <c r="A492" s="147"/>
      <c r="B492" s="149" t="s">
        <v>254</v>
      </c>
      <c r="C492" s="194" t="s">
        <v>85</v>
      </c>
      <c r="D492" s="94" t="s">
        <v>70</v>
      </c>
      <c r="E492" s="94" t="s">
        <v>398</v>
      </c>
      <c r="F492" s="94" t="s">
        <v>399</v>
      </c>
      <c r="G492" s="95" t="s">
        <v>193</v>
      </c>
      <c r="H492" s="95" t="s">
        <v>74</v>
      </c>
      <c r="I492" s="95" t="s">
        <v>7</v>
      </c>
      <c r="J492" s="62">
        <v>0</v>
      </c>
      <c r="K492" s="62">
        <v>0</v>
      </c>
    </row>
    <row r="493" spans="1:11" s="31" customFormat="1" ht="34.15" customHeight="1" x14ac:dyDescent="0.3">
      <c r="A493" s="174" t="s">
        <v>538</v>
      </c>
      <c r="B493" s="83" t="s">
        <v>513</v>
      </c>
      <c r="C493" s="207" t="s">
        <v>85</v>
      </c>
      <c r="D493" s="188" t="s">
        <v>81</v>
      </c>
      <c r="E493" s="188" t="s">
        <v>2</v>
      </c>
      <c r="F493" s="205" t="s">
        <v>3</v>
      </c>
      <c r="G493" s="205"/>
      <c r="H493" s="206"/>
      <c r="I493" s="207"/>
      <c r="J493" s="136">
        <f>J494</f>
        <v>2437</v>
      </c>
      <c r="K493" s="136">
        <f t="shared" ref="K493" si="162">K494</f>
        <v>1218.5</v>
      </c>
    </row>
    <row r="494" spans="1:11" s="31" customFormat="1" ht="30.6" customHeight="1" x14ac:dyDescent="0.3">
      <c r="A494" s="147"/>
      <c r="B494" s="32" t="s">
        <v>514</v>
      </c>
      <c r="C494" s="194" t="s">
        <v>85</v>
      </c>
      <c r="D494" s="94" t="s">
        <v>81</v>
      </c>
      <c r="E494" s="94" t="s">
        <v>1</v>
      </c>
      <c r="F494" s="94" t="s">
        <v>336</v>
      </c>
      <c r="G494" s="91" t="s">
        <v>193</v>
      </c>
      <c r="H494" s="91" t="s">
        <v>74</v>
      </c>
      <c r="I494" s="91" t="s">
        <v>7</v>
      </c>
      <c r="J494" s="62">
        <v>2437</v>
      </c>
      <c r="K494" s="62">
        <v>1218.5</v>
      </c>
    </row>
    <row r="495" spans="1:11" s="31" customFormat="1" ht="47.25" x14ac:dyDescent="0.3">
      <c r="A495" s="146" t="s">
        <v>311</v>
      </c>
      <c r="B495" s="77" t="s">
        <v>225</v>
      </c>
      <c r="C495" s="135" t="s">
        <v>226</v>
      </c>
      <c r="D495" s="204" t="s">
        <v>36</v>
      </c>
      <c r="E495" s="204" t="s">
        <v>2</v>
      </c>
      <c r="F495" s="204" t="s">
        <v>3</v>
      </c>
      <c r="G495" s="272"/>
      <c r="H495" s="272"/>
      <c r="I495" s="272"/>
      <c r="J495" s="56">
        <f>+J496</f>
        <v>11249.3</v>
      </c>
      <c r="K495" s="56">
        <f t="shared" ref="K495" si="163">+K496</f>
        <v>1137.3</v>
      </c>
    </row>
    <row r="496" spans="1:11" s="31" customFormat="1" ht="35.450000000000003" customHeight="1" x14ac:dyDescent="0.3">
      <c r="A496" s="18" t="s">
        <v>264</v>
      </c>
      <c r="B496" s="83" t="s">
        <v>571</v>
      </c>
      <c r="C496" s="188" t="s">
        <v>226</v>
      </c>
      <c r="D496" s="188" t="s">
        <v>81</v>
      </c>
      <c r="E496" s="188" t="s">
        <v>7</v>
      </c>
      <c r="F496" s="188" t="s">
        <v>3</v>
      </c>
      <c r="G496" s="272"/>
      <c r="H496" s="272"/>
      <c r="I496" s="272"/>
      <c r="J496" s="60">
        <f>J497</f>
        <v>11249.3</v>
      </c>
      <c r="K496" s="60">
        <f>K497</f>
        <v>1137.3</v>
      </c>
    </row>
    <row r="497" spans="1:15" s="19" customFormat="1" ht="39" customHeight="1" x14ac:dyDescent="0.3">
      <c r="A497" s="11"/>
      <c r="B497" s="1" t="s">
        <v>570</v>
      </c>
      <c r="C497" s="187" t="s">
        <v>226</v>
      </c>
      <c r="D497" s="187" t="s">
        <v>81</v>
      </c>
      <c r="E497" s="187" t="s">
        <v>7</v>
      </c>
      <c r="F497" s="187" t="s">
        <v>314</v>
      </c>
      <c r="G497" s="274"/>
      <c r="H497" s="274"/>
      <c r="I497" s="274"/>
      <c r="J497" s="61">
        <f>SUM(J498)</f>
        <v>11249.3</v>
      </c>
      <c r="K497" s="61">
        <f t="shared" ref="K497" si="164">SUM(K498)</f>
        <v>1137.3</v>
      </c>
    </row>
    <row r="498" spans="1:15" s="31" customFormat="1" x14ac:dyDescent="0.3">
      <c r="A498" s="2"/>
      <c r="B498" s="132" t="s">
        <v>181</v>
      </c>
      <c r="C498" s="94" t="s">
        <v>226</v>
      </c>
      <c r="D498" s="94" t="s">
        <v>81</v>
      </c>
      <c r="E498" s="94" t="s">
        <v>7</v>
      </c>
      <c r="F498" s="94" t="s">
        <v>314</v>
      </c>
      <c r="G498" s="94" t="s">
        <v>182</v>
      </c>
      <c r="H498" s="94" t="s">
        <v>21</v>
      </c>
      <c r="I498" s="94" t="s">
        <v>30</v>
      </c>
      <c r="J498" s="62">
        <v>11249.3</v>
      </c>
      <c r="K498" s="62">
        <v>1137.3</v>
      </c>
    </row>
    <row r="499" spans="1:15" s="31" customFormat="1" ht="36.6" customHeight="1" x14ac:dyDescent="0.3">
      <c r="A499" s="30" t="s">
        <v>549</v>
      </c>
      <c r="B499" s="77" t="s">
        <v>300</v>
      </c>
      <c r="C499" s="204" t="s">
        <v>301</v>
      </c>
      <c r="D499" s="204" t="s">
        <v>36</v>
      </c>
      <c r="E499" s="204" t="s">
        <v>2</v>
      </c>
      <c r="F499" s="204" t="s">
        <v>3</v>
      </c>
      <c r="G499" s="330"/>
      <c r="H499" s="331"/>
      <c r="I499" s="332"/>
      <c r="J499" s="56">
        <f>+J500</f>
        <v>3089.9</v>
      </c>
      <c r="K499" s="56">
        <f t="shared" ref="K499" si="165">+K500</f>
        <v>3089.9</v>
      </c>
    </row>
    <row r="500" spans="1:15" s="31" customFormat="1" ht="64.900000000000006" customHeight="1" x14ac:dyDescent="0.3">
      <c r="A500" s="18" t="s">
        <v>550</v>
      </c>
      <c r="B500" s="83" t="s">
        <v>409</v>
      </c>
      <c r="C500" s="188" t="s">
        <v>301</v>
      </c>
      <c r="D500" s="188" t="s">
        <v>81</v>
      </c>
      <c r="E500" s="188" t="s">
        <v>2</v>
      </c>
      <c r="F500" s="188" t="s">
        <v>3</v>
      </c>
      <c r="G500" s="157"/>
      <c r="H500" s="158"/>
      <c r="I500" s="159"/>
      <c r="J500" s="60">
        <f>J501</f>
        <v>3089.9</v>
      </c>
      <c r="K500" s="60">
        <f t="shared" ref="K500" si="166">K501</f>
        <v>3089.9</v>
      </c>
    </row>
    <row r="501" spans="1:15" s="31" customFormat="1" ht="17.45" customHeight="1" x14ac:dyDescent="0.3">
      <c r="A501" s="2"/>
      <c r="B501" s="72" t="s">
        <v>410</v>
      </c>
      <c r="C501" s="94" t="s">
        <v>301</v>
      </c>
      <c r="D501" s="94" t="s">
        <v>81</v>
      </c>
      <c r="E501" s="94" t="s">
        <v>1</v>
      </c>
      <c r="F501" s="94" t="s">
        <v>302</v>
      </c>
      <c r="G501" s="214" t="s">
        <v>193</v>
      </c>
      <c r="H501" s="104" t="s">
        <v>30</v>
      </c>
      <c r="I501" s="133" t="s">
        <v>4</v>
      </c>
      <c r="J501" s="62">
        <v>3089.9</v>
      </c>
      <c r="K501" s="62">
        <v>3089.9</v>
      </c>
    </row>
    <row r="502" spans="1:15" s="31" customFormat="1" ht="85.9" customHeight="1" x14ac:dyDescent="0.3">
      <c r="A502" s="30" t="s">
        <v>311</v>
      </c>
      <c r="B502" s="77" t="s">
        <v>474</v>
      </c>
      <c r="C502" s="204" t="s">
        <v>477</v>
      </c>
      <c r="D502" s="204" t="s">
        <v>81</v>
      </c>
      <c r="E502" s="204" t="s">
        <v>2</v>
      </c>
      <c r="F502" s="204" t="s">
        <v>3</v>
      </c>
      <c r="G502" s="214"/>
      <c r="H502" s="190"/>
      <c r="I502" s="133"/>
      <c r="J502" s="56">
        <f>+J503</f>
        <v>2757.6</v>
      </c>
      <c r="K502" s="56">
        <f t="shared" ref="K502" si="167">+K503</f>
        <v>2757.6</v>
      </c>
    </row>
    <row r="503" spans="1:15" s="31" customFormat="1" ht="31.15" customHeight="1" x14ac:dyDescent="0.3">
      <c r="A503" s="18" t="s">
        <v>264</v>
      </c>
      <c r="B503" s="83" t="s">
        <v>475</v>
      </c>
      <c r="C503" s="188" t="s">
        <v>477</v>
      </c>
      <c r="D503" s="188" t="s">
        <v>81</v>
      </c>
      <c r="E503" s="188" t="s">
        <v>2</v>
      </c>
      <c r="F503" s="188" t="s">
        <v>3</v>
      </c>
      <c r="G503" s="214"/>
      <c r="H503" s="190"/>
      <c r="I503" s="133"/>
      <c r="J503" s="60">
        <f>+J504</f>
        <v>2757.6</v>
      </c>
      <c r="K503" s="60">
        <f>SUM(K504)</f>
        <v>2757.6</v>
      </c>
    </row>
    <row r="504" spans="1:15" s="31" customFormat="1" ht="31.15" customHeight="1" x14ac:dyDescent="0.3">
      <c r="A504" s="11" t="s">
        <v>276</v>
      </c>
      <c r="B504" s="148" t="s">
        <v>619</v>
      </c>
      <c r="C504" s="113" t="s">
        <v>477</v>
      </c>
      <c r="D504" s="113" t="s">
        <v>81</v>
      </c>
      <c r="E504" s="113" t="s">
        <v>1</v>
      </c>
      <c r="F504" s="113" t="s">
        <v>3</v>
      </c>
      <c r="G504" s="214"/>
      <c r="H504" s="190"/>
      <c r="I504" s="133"/>
      <c r="J504" s="61">
        <f>+J505</f>
        <v>2757.6</v>
      </c>
      <c r="K504" s="61">
        <f>SUM(K505)</f>
        <v>2757.6</v>
      </c>
    </row>
    <row r="505" spans="1:15" s="31" customFormat="1" ht="51.6" customHeight="1" x14ac:dyDescent="0.3">
      <c r="A505" s="2"/>
      <c r="B505" s="1" t="s">
        <v>478</v>
      </c>
      <c r="C505" s="183" t="s">
        <v>477</v>
      </c>
      <c r="D505" s="183" t="s">
        <v>81</v>
      </c>
      <c r="E505" s="183" t="s">
        <v>1</v>
      </c>
      <c r="F505" s="118" t="s">
        <v>3</v>
      </c>
      <c r="G505" s="196"/>
      <c r="H505" s="123"/>
      <c r="I505" s="134"/>
      <c r="J505" s="6">
        <f>+J506+J507+J508</f>
        <v>2757.6</v>
      </c>
      <c r="K505" s="6">
        <f>SUM(K508)</f>
        <v>2757.6</v>
      </c>
      <c r="L505" s="6">
        <f t="shared" ref="L505:O505" si="168">+L506</f>
        <v>0</v>
      </c>
      <c r="M505" s="6">
        <f t="shared" si="168"/>
        <v>0</v>
      </c>
      <c r="N505" s="6">
        <f t="shared" si="168"/>
        <v>0</v>
      </c>
      <c r="O505" s="6">
        <f t="shared" si="168"/>
        <v>0</v>
      </c>
    </row>
    <row r="506" spans="1:15" s="31" customFormat="1" ht="20.45" customHeight="1" x14ac:dyDescent="0.3">
      <c r="A506" s="2"/>
      <c r="B506" s="32" t="s">
        <v>476</v>
      </c>
      <c r="C506" s="94" t="s">
        <v>477</v>
      </c>
      <c r="D506" s="94" t="s">
        <v>81</v>
      </c>
      <c r="E506" s="94" t="s">
        <v>1</v>
      </c>
      <c r="F506" s="194" t="s">
        <v>299</v>
      </c>
      <c r="G506" s="94" t="s">
        <v>193</v>
      </c>
      <c r="H506" s="104" t="s">
        <v>91</v>
      </c>
      <c r="I506" s="104" t="s">
        <v>4</v>
      </c>
      <c r="J506" s="62"/>
      <c r="K506" s="62"/>
    </row>
    <row r="507" spans="1:15" s="31" customFormat="1" ht="20.45" customHeight="1" x14ac:dyDescent="0.3">
      <c r="A507" s="2"/>
      <c r="B507" s="32" t="s">
        <v>476</v>
      </c>
      <c r="C507" s="94" t="s">
        <v>477</v>
      </c>
      <c r="D507" s="94" t="s">
        <v>81</v>
      </c>
      <c r="E507" s="94" t="s">
        <v>1</v>
      </c>
      <c r="F507" s="194" t="s">
        <v>484</v>
      </c>
      <c r="G507" s="94" t="s">
        <v>193</v>
      </c>
      <c r="H507" s="104" t="s">
        <v>91</v>
      </c>
      <c r="I507" s="104" t="s">
        <v>4</v>
      </c>
      <c r="J507" s="62"/>
      <c r="K507" s="62"/>
    </row>
    <row r="508" spans="1:15" s="31" customFormat="1" ht="20.45" customHeight="1" x14ac:dyDescent="0.3">
      <c r="A508" s="2"/>
      <c r="B508" s="32" t="s">
        <v>476</v>
      </c>
      <c r="C508" s="94" t="s">
        <v>477</v>
      </c>
      <c r="D508" s="94" t="s">
        <v>81</v>
      </c>
      <c r="E508" s="94" t="s">
        <v>1</v>
      </c>
      <c r="F508" s="194" t="s">
        <v>290</v>
      </c>
      <c r="G508" s="94" t="s">
        <v>193</v>
      </c>
      <c r="H508" s="104" t="s">
        <v>91</v>
      </c>
      <c r="I508" s="104" t="s">
        <v>4</v>
      </c>
      <c r="J508" s="62">
        <v>2757.6</v>
      </c>
      <c r="K508" s="62">
        <v>2757.6</v>
      </c>
    </row>
    <row r="509" spans="1:15" s="20" customFormat="1" ht="47.25" x14ac:dyDescent="0.3">
      <c r="A509" s="30" t="s">
        <v>457</v>
      </c>
      <c r="B509" s="77" t="s">
        <v>288</v>
      </c>
      <c r="C509" s="204" t="s">
        <v>289</v>
      </c>
      <c r="D509" s="204" t="s">
        <v>36</v>
      </c>
      <c r="E509" s="204" t="s">
        <v>2</v>
      </c>
      <c r="F509" s="135" t="s">
        <v>3</v>
      </c>
      <c r="G509" s="327"/>
      <c r="H509" s="328"/>
      <c r="I509" s="329"/>
      <c r="J509" s="56">
        <f>+J510+J513+J516+J518</f>
        <v>305208.90000000002</v>
      </c>
      <c r="K509" s="56">
        <f>+K510+K516+K518+K513</f>
        <v>0</v>
      </c>
    </row>
    <row r="510" spans="1:15" s="41" customFormat="1" ht="31.5" x14ac:dyDescent="0.3">
      <c r="A510" s="18" t="s">
        <v>458</v>
      </c>
      <c r="B510" s="83" t="s">
        <v>545</v>
      </c>
      <c r="C510" s="188" t="s">
        <v>289</v>
      </c>
      <c r="D510" s="188" t="s">
        <v>81</v>
      </c>
      <c r="E510" s="188" t="s">
        <v>1</v>
      </c>
      <c r="F510" s="188" t="s">
        <v>3</v>
      </c>
      <c r="G510" s="318"/>
      <c r="H510" s="319"/>
      <c r="I510" s="320"/>
      <c r="J510" s="60">
        <f>+J511</f>
        <v>0</v>
      </c>
      <c r="K510" s="60">
        <f t="shared" ref="K510:K511" si="169">+K511</f>
        <v>0</v>
      </c>
    </row>
    <row r="511" spans="1:15" s="41" customFormat="1" ht="47.25" x14ac:dyDescent="0.3">
      <c r="A511" s="18"/>
      <c r="B511" s="99" t="s">
        <v>569</v>
      </c>
      <c r="C511" s="104" t="s">
        <v>289</v>
      </c>
      <c r="D511" s="104" t="s">
        <v>81</v>
      </c>
      <c r="E511" s="104" t="s">
        <v>1</v>
      </c>
      <c r="F511" s="104" t="s">
        <v>411</v>
      </c>
      <c r="G511" s="342"/>
      <c r="H511" s="343"/>
      <c r="I511" s="344"/>
      <c r="J511" s="64">
        <f>+J512</f>
        <v>0</v>
      </c>
      <c r="K511" s="64">
        <f t="shared" si="169"/>
        <v>0</v>
      </c>
    </row>
    <row r="512" spans="1:15" s="27" customFormat="1" x14ac:dyDescent="0.3">
      <c r="A512" s="8"/>
      <c r="B512" s="72" t="s">
        <v>318</v>
      </c>
      <c r="C512" s="104" t="s">
        <v>289</v>
      </c>
      <c r="D512" s="104" t="s">
        <v>81</v>
      </c>
      <c r="E512" s="104" t="s">
        <v>1</v>
      </c>
      <c r="F512" s="104" t="s">
        <v>411</v>
      </c>
      <c r="G512" s="217" t="s">
        <v>193</v>
      </c>
      <c r="H512" s="101" t="s">
        <v>30</v>
      </c>
      <c r="I512" s="218" t="s">
        <v>7</v>
      </c>
      <c r="J512" s="64">
        <v>0</v>
      </c>
      <c r="K512" s="64">
        <v>0</v>
      </c>
    </row>
    <row r="513" spans="1:15" s="27" customFormat="1" ht="47.25" x14ac:dyDescent="0.3">
      <c r="A513" s="18" t="s">
        <v>551</v>
      </c>
      <c r="B513" s="83" t="s">
        <v>508</v>
      </c>
      <c r="C513" s="188" t="s">
        <v>289</v>
      </c>
      <c r="D513" s="188" t="s">
        <v>70</v>
      </c>
      <c r="E513" s="188" t="s">
        <v>1</v>
      </c>
      <c r="F513" s="188" t="s">
        <v>3</v>
      </c>
      <c r="G513" s="208"/>
      <c r="H513" s="209"/>
      <c r="I513" s="210"/>
      <c r="J513" s="60">
        <f>+J514</f>
        <v>165498.9</v>
      </c>
      <c r="K513" s="60">
        <f t="shared" ref="K513:K514" si="170">+K514</f>
        <v>0</v>
      </c>
    </row>
    <row r="514" spans="1:15" s="27" customFormat="1" ht="31.9" customHeight="1" x14ac:dyDescent="0.3">
      <c r="A514" s="8"/>
      <c r="B514" s="99" t="s">
        <v>568</v>
      </c>
      <c r="C514" s="104" t="s">
        <v>289</v>
      </c>
      <c r="D514" s="104" t="s">
        <v>70</v>
      </c>
      <c r="E514" s="104" t="s">
        <v>1</v>
      </c>
      <c r="F514" s="104" t="s">
        <v>532</v>
      </c>
      <c r="G514" s="342"/>
      <c r="H514" s="343"/>
      <c r="I514" s="344"/>
      <c r="J514" s="64">
        <f>+J515</f>
        <v>165498.9</v>
      </c>
      <c r="K514" s="64">
        <f t="shared" si="170"/>
        <v>0</v>
      </c>
    </row>
    <row r="515" spans="1:15" s="27" customFormat="1" ht="19.899999999999999" customHeight="1" x14ac:dyDescent="0.3">
      <c r="A515" s="8"/>
      <c r="B515" s="72" t="s">
        <v>567</v>
      </c>
      <c r="C515" s="104" t="s">
        <v>289</v>
      </c>
      <c r="D515" s="104" t="s">
        <v>70</v>
      </c>
      <c r="E515" s="104" t="s">
        <v>1</v>
      </c>
      <c r="F515" s="104" t="s">
        <v>532</v>
      </c>
      <c r="G515" s="245" t="s">
        <v>193</v>
      </c>
      <c r="H515" s="101" t="s">
        <v>30</v>
      </c>
      <c r="I515" s="246" t="s">
        <v>30</v>
      </c>
      <c r="J515" s="68">
        <v>165498.9</v>
      </c>
      <c r="K515" s="68">
        <v>0</v>
      </c>
    </row>
    <row r="516" spans="1:15" s="27" customFormat="1" ht="41.45" customHeight="1" x14ac:dyDescent="0.3">
      <c r="A516" s="8"/>
      <c r="B516" s="99" t="s">
        <v>625</v>
      </c>
      <c r="C516" s="188" t="s">
        <v>289</v>
      </c>
      <c r="D516" s="188" t="s">
        <v>81</v>
      </c>
      <c r="E516" s="188" t="s">
        <v>21</v>
      </c>
      <c r="F516" s="188" t="s">
        <v>3</v>
      </c>
      <c r="G516" s="315"/>
      <c r="H516" s="316"/>
      <c r="I516" s="317"/>
      <c r="J516" s="60">
        <f>+J517</f>
        <v>11910</v>
      </c>
      <c r="K516" s="60">
        <f t="shared" ref="K516" si="171">+K517</f>
        <v>0</v>
      </c>
    </row>
    <row r="517" spans="1:15" s="27" customFormat="1" x14ac:dyDescent="0.3">
      <c r="A517" s="8"/>
      <c r="B517" s="72" t="s">
        <v>626</v>
      </c>
      <c r="C517" s="104" t="s">
        <v>289</v>
      </c>
      <c r="D517" s="104" t="s">
        <v>81</v>
      </c>
      <c r="E517" s="104" t="s">
        <v>21</v>
      </c>
      <c r="F517" s="104" t="s">
        <v>292</v>
      </c>
      <c r="G517" s="95" t="s">
        <v>193</v>
      </c>
      <c r="H517" s="95" t="s">
        <v>30</v>
      </c>
      <c r="I517" s="95" t="s">
        <v>7</v>
      </c>
      <c r="J517" s="62">
        <v>11910</v>
      </c>
      <c r="K517" s="62"/>
    </row>
    <row r="518" spans="1:15" s="27" customFormat="1" ht="47.25" x14ac:dyDescent="0.3">
      <c r="A518" s="18" t="s">
        <v>552</v>
      </c>
      <c r="B518" s="223" t="s">
        <v>544</v>
      </c>
      <c r="C518" s="188" t="s">
        <v>289</v>
      </c>
      <c r="D518" s="188" t="s">
        <v>81</v>
      </c>
      <c r="E518" s="188" t="s">
        <v>33</v>
      </c>
      <c r="F518" s="205" t="s">
        <v>3</v>
      </c>
      <c r="G518" s="205"/>
      <c r="H518" s="206"/>
      <c r="I518" s="207"/>
      <c r="J518" s="136">
        <f>+J519+J521+J523</f>
        <v>127800</v>
      </c>
      <c r="K518" s="136">
        <f t="shared" ref="K518" si="172">+K519+K521</f>
        <v>0</v>
      </c>
    </row>
    <row r="519" spans="1:15" s="27" customFormat="1" ht="31.5" x14ac:dyDescent="0.3">
      <c r="A519" s="18"/>
      <c r="B519" s="72" t="s">
        <v>564</v>
      </c>
      <c r="C519" s="104" t="s">
        <v>289</v>
      </c>
      <c r="D519" s="104" t="s">
        <v>81</v>
      </c>
      <c r="E519" s="104" t="s">
        <v>33</v>
      </c>
      <c r="F519" s="104" t="s">
        <v>412</v>
      </c>
      <c r="G519" s="211"/>
      <c r="H519" s="212"/>
      <c r="I519" s="213"/>
      <c r="J519" s="136">
        <f>+J520</f>
        <v>0</v>
      </c>
      <c r="K519" s="136">
        <f t="shared" ref="K519" si="173">+K520</f>
        <v>0</v>
      </c>
    </row>
    <row r="520" spans="1:15" s="27" customFormat="1" x14ac:dyDescent="0.3">
      <c r="A520" s="8"/>
      <c r="B520" s="72" t="s">
        <v>565</v>
      </c>
      <c r="C520" s="104" t="s">
        <v>289</v>
      </c>
      <c r="D520" s="104" t="s">
        <v>81</v>
      </c>
      <c r="E520" s="104" t="s">
        <v>33</v>
      </c>
      <c r="F520" s="104" t="s">
        <v>412</v>
      </c>
      <c r="G520" s="91" t="s">
        <v>193</v>
      </c>
      <c r="H520" s="91" t="s">
        <v>30</v>
      </c>
      <c r="I520" s="91" t="s">
        <v>7</v>
      </c>
      <c r="J520" s="62">
        <v>0</v>
      </c>
      <c r="K520" s="62">
        <v>0</v>
      </c>
    </row>
    <row r="521" spans="1:15" s="27" customFormat="1" ht="47.25" x14ac:dyDescent="0.3">
      <c r="A521" s="8"/>
      <c r="B521" s="72" t="s">
        <v>566</v>
      </c>
      <c r="C521" s="104" t="s">
        <v>289</v>
      </c>
      <c r="D521" s="104" t="s">
        <v>81</v>
      </c>
      <c r="E521" s="104" t="s">
        <v>33</v>
      </c>
      <c r="F521" s="104" t="s">
        <v>502</v>
      </c>
      <c r="G521" s="91"/>
      <c r="H521" s="91"/>
      <c r="I521" s="91"/>
      <c r="J521" s="62">
        <f>+J522</f>
        <v>0</v>
      </c>
      <c r="K521" s="62">
        <f t="shared" ref="K521:O521" si="174">+K522</f>
        <v>0</v>
      </c>
      <c r="L521" s="62">
        <f t="shared" si="174"/>
        <v>0</v>
      </c>
      <c r="M521" s="62">
        <f t="shared" si="174"/>
        <v>0</v>
      </c>
      <c r="N521" s="62">
        <f t="shared" si="174"/>
        <v>0</v>
      </c>
      <c r="O521" s="62">
        <f t="shared" si="174"/>
        <v>0</v>
      </c>
    </row>
    <row r="522" spans="1:15" s="27" customFormat="1" x14ac:dyDescent="0.3">
      <c r="A522" s="8"/>
      <c r="B522" s="72" t="s">
        <v>565</v>
      </c>
      <c r="C522" s="104" t="s">
        <v>289</v>
      </c>
      <c r="D522" s="104" t="s">
        <v>81</v>
      </c>
      <c r="E522" s="104" t="s">
        <v>33</v>
      </c>
      <c r="F522" s="104" t="s">
        <v>502</v>
      </c>
      <c r="G522" s="91" t="s">
        <v>193</v>
      </c>
      <c r="H522" s="91" t="s">
        <v>30</v>
      </c>
      <c r="I522" s="91" t="s">
        <v>7</v>
      </c>
      <c r="J522" s="62">
        <v>0</v>
      </c>
      <c r="K522" s="62">
        <v>0</v>
      </c>
    </row>
    <row r="523" spans="1:15" s="27" customFormat="1" ht="62.45" customHeight="1" x14ac:dyDescent="0.3">
      <c r="A523" s="8"/>
      <c r="B523" s="99" t="s">
        <v>623</v>
      </c>
      <c r="C523" s="104" t="s">
        <v>289</v>
      </c>
      <c r="D523" s="104" t="s">
        <v>81</v>
      </c>
      <c r="E523" s="104" t="s">
        <v>33</v>
      </c>
      <c r="F523" s="104" t="s">
        <v>624</v>
      </c>
      <c r="G523" s="91"/>
      <c r="H523" s="91"/>
      <c r="I523" s="91"/>
      <c r="J523" s="62">
        <f>+J524</f>
        <v>127800</v>
      </c>
      <c r="K523" s="62">
        <f t="shared" ref="K523" si="175">+K524</f>
        <v>0</v>
      </c>
    </row>
    <row r="524" spans="1:15" s="27" customFormat="1" x14ac:dyDescent="0.3">
      <c r="A524" s="8"/>
      <c r="B524" s="72" t="s">
        <v>25</v>
      </c>
      <c r="C524" s="104" t="s">
        <v>289</v>
      </c>
      <c r="D524" s="104" t="s">
        <v>81</v>
      </c>
      <c r="E524" s="104" t="s">
        <v>33</v>
      </c>
      <c r="F524" s="104" t="s">
        <v>624</v>
      </c>
      <c r="G524" s="91" t="s">
        <v>188</v>
      </c>
      <c r="H524" s="91" t="s">
        <v>5</v>
      </c>
      <c r="I524" s="91" t="s">
        <v>30</v>
      </c>
      <c r="J524" s="62">
        <v>127800</v>
      </c>
      <c r="K524" s="62">
        <v>0</v>
      </c>
    </row>
    <row r="525" spans="1:15" s="21" customFormat="1" ht="31.5" x14ac:dyDescent="0.3">
      <c r="A525" s="30" t="s">
        <v>521</v>
      </c>
      <c r="B525" s="77" t="s">
        <v>261</v>
      </c>
      <c r="C525" s="204" t="s">
        <v>262</v>
      </c>
      <c r="D525" s="204" t="s">
        <v>36</v>
      </c>
      <c r="E525" s="204" t="s">
        <v>2</v>
      </c>
      <c r="F525" s="204" t="s">
        <v>3</v>
      </c>
      <c r="G525" s="272"/>
      <c r="H525" s="272"/>
      <c r="I525" s="272"/>
      <c r="J525" s="56">
        <f>+J538+J541+J544+J526+J534</f>
        <v>113717.10000000002</v>
      </c>
      <c r="K525" s="56">
        <f t="shared" ref="K525" si="176">+K538+K541+K544+K526+K534</f>
        <v>27936.499999999996</v>
      </c>
      <c r="L525" s="56">
        <f t="shared" ref="L525:O525" si="177">+L538+L541</f>
        <v>0</v>
      </c>
      <c r="M525" s="56">
        <f t="shared" si="177"/>
        <v>0</v>
      </c>
      <c r="N525" s="56">
        <f t="shared" si="177"/>
        <v>0</v>
      </c>
      <c r="O525" s="56">
        <f t="shared" si="177"/>
        <v>0</v>
      </c>
    </row>
    <row r="526" spans="1:15" s="21" customFormat="1" ht="18.75" x14ac:dyDescent="0.3">
      <c r="A526" s="18" t="s">
        <v>522</v>
      </c>
      <c r="B526" s="177" t="s">
        <v>510</v>
      </c>
      <c r="C526" s="188" t="s">
        <v>262</v>
      </c>
      <c r="D526" s="188" t="s">
        <v>70</v>
      </c>
      <c r="E526" s="188" t="s">
        <v>21</v>
      </c>
      <c r="F526" s="188" t="s">
        <v>3</v>
      </c>
      <c r="G526" s="205"/>
      <c r="H526" s="206"/>
      <c r="I526" s="207"/>
      <c r="J526" s="60">
        <f>+J527+J529</f>
        <v>105980.70000000001</v>
      </c>
      <c r="K526" s="60">
        <f>+K527+K529</f>
        <v>25775.399999999998</v>
      </c>
      <c r="L526" s="154"/>
      <c r="M526" s="154"/>
      <c r="N526" s="154"/>
      <c r="O526" s="154"/>
    </row>
    <row r="527" spans="1:15" s="21" customFormat="1" ht="18.75" x14ac:dyDescent="0.3">
      <c r="A527" s="18"/>
      <c r="B527" s="168" t="s">
        <v>561</v>
      </c>
      <c r="C527" s="118" t="s">
        <v>262</v>
      </c>
      <c r="D527" s="118" t="s">
        <v>70</v>
      </c>
      <c r="E527" s="118" t="s">
        <v>21</v>
      </c>
      <c r="F527" s="244" t="s">
        <v>627</v>
      </c>
      <c r="G527" s="252"/>
      <c r="H527" s="253"/>
      <c r="I527" s="254"/>
      <c r="J527" s="65">
        <f>+J528</f>
        <v>20000</v>
      </c>
      <c r="K527" s="65">
        <f t="shared" ref="K527" si="178">+K528</f>
        <v>0</v>
      </c>
      <c r="L527" s="154"/>
      <c r="M527" s="154"/>
      <c r="N527" s="154"/>
      <c r="O527" s="154"/>
    </row>
    <row r="528" spans="1:15" s="21" customFormat="1" ht="18.75" x14ac:dyDescent="0.3">
      <c r="A528" s="18"/>
      <c r="B528" s="179" t="s">
        <v>392</v>
      </c>
      <c r="C528" s="104" t="s">
        <v>262</v>
      </c>
      <c r="D528" s="104" t="s">
        <v>70</v>
      </c>
      <c r="E528" s="104" t="s">
        <v>21</v>
      </c>
      <c r="F528" s="94" t="s">
        <v>627</v>
      </c>
      <c r="G528" s="247" t="s">
        <v>193</v>
      </c>
      <c r="H528" s="94" t="s">
        <v>34</v>
      </c>
      <c r="I528" s="248" t="s">
        <v>21</v>
      </c>
      <c r="J528" s="64">
        <v>20000</v>
      </c>
      <c r="K528" s="64">
        <v>0</v>
      </c>
      <c r="L528" s="154"/>
      <c r="M528" s="154"/>
      <c r="N528" s="154"/>
      <c r="O528" s="154"/>
    </row>
    <row r="529" spans="1:15" s="21" customFormat="1" ht="18.75" x14ac:dyDescent="0.3">
      <c r="A529" s="30"/>
      <c r="B529" s="168" t="s">
        <v>561</v>
      </c>
      <c r="C529" s="104" t="s">
        <v>262</v>
      </c>
      <c r="D529" s="104" t="s">
        <v>70</v>
      </c>
      <c r="E529" s="104" t="s">
        <v>21</v>
      </c>
      <c r="F529" s="104" t="s">
        <v>332</v>
      </c>
      <c r="G529" s="205"/>
      <c r="H529" s="206"/>
      <c r="I529" s="207"/>
      <c r="J529" s="65">
        <f>+J530+J531+J532+J533</f>
        <v>85980.700000000012</v>
      </c>
      <c r="K529" s="65">
        <f t="shared" ref="K529" si="179">+K530+K531+K532+K533</f>
        <v>25775.399999999998</v>
      </c>
      <c r="L529" s="154"/>
      <c r="M529" s="154"/>
      <c r="N529" s="154"/>
      <c r="O529" s="154"/>
    </row>
    <row r="530" spans="1:15" s="21" customFormat="1" ht="18.75" x14ac:dyDescent="0.3">
      <c r="A530" s="30"/>
      <c r="B530" s="179" t="s">
        <v>392</v>
      </c>
      <c r="C530" s="104" t="s">
        <v>262</v>
      </c>
      <c r="D530" s="104" t="s">
        <v>70</v>
      </c>
      <c r="E530" s="104" t="s">
        <v>21</v>
      </c>
      <c r="F530" s="104" t="s">
        <v>332</v>
      </c>
      <c r="G530" s="192" t="s">
        <v>193</v>
      </c>
      <c r="H530" s="94" t="s">
        <v>34</v>
      </c>
      <c r="I530" s="194" t="s">
        <v>21</v>
      </c>
      <c r="J530" s="64">
        <v>60027.9</v>
      </c>
      <c r="K530" s="64">
        <v>18635.599999999999</v>
      </c>
      <c r="L530" s="154"/>
      <c r="M530" s="154"/>
      <c r="N530" s="154"/>
      <c r="O530" s="154"/>
    </row>
    <row r="531" spans="1:15" s="21" customFormat="1" ht="18.75" x14ac:dyDescent="0.3">
      <c r="A531" s="30"/>
      <c r="B531" s="179" t="s">
        <v>441</v>
      </c>
      <c r="C531" s="104" t="s">
        <v>262</v>
      </c>
      <c r="D531" s="104" t="s">
        <v>70</v>
      </c>
      <c r="E531" s="104" t="s">
        <v>21</v>
      </c>
      <c r="F531" s="94" t="s">
        <v>332</v>
      </c>
      <c r="G531" s="192" t="s">
        <v>193</v>
      </c>
      <c r="H531" s="94" t="s">
        <v>34</v>
      </c>
      <c r="I531" s="194" t="s">
        <v>21</v>
      </c>
      <c r="J531" s="64">
        <v>22998.2</v>
      </c>
      <c r="K531" s="64">
        <v>7139.8</v>
      </c>
      <c r="L531" s="154"/>
      <c r="M531" s="154"/>
      <c r="N531" s="154"/>
      <c r="O531" s="154"/>
    </row>
    <row r="532" spans="1:15" s="21" customFormat="1" ht="18.75" x14ac:dyDescent="0.3">
      <c r="A532" s="30"/>
      <c r="B532" s="179" t="s">
        <v>392</v>
      </c>
      <c r="C532" s="104" t="s">
        <v>262</v>
      </c>
      <c r="D532" s="104" t="s">
        <v>70</v>
      </c>
      <c r="E532" s="104" t="s">
        <v>21</v>
      </c>
      <c r="F532" s="94" t="s">
        <v>332</v>
      </c>
      <c r="G532" s="192" t="s">
        <v>193</v>
      </c>
      <c r="H532" s="94" t="s">
        <v>91</v>
      </c>
      <c r="I532" s="194" t="s">
        <v>4</v>
      </c>
      <c r="J532" s="64">
        <v>2129.1</v>
      </c>
      <c r="K532" s="64">
        <v>0</v>
      </c>
      <c r="L532" s="154"/>
      <c r="M532" s="154"/>
      <c r="N532" s="154"/>
      <c r="O532" s="154"/>
    </row>
    <row r="533" spans="1:15" s="21" customFormat="1" ht="18.75" x14ac:dyDescent="0.3">
      <c r="A533" s="30"/>
      <c r="B533" s="179" t="s">
        <v>441</v>
      </c>
      <c r="C533" s="104" t="s">
        <v>262</v>
      </c>
      <c r="D533" s="104" t="s">
        <v>70</v>
      </c>
      <c r="E533" s="104" t="s">
        <v>21</v>
      </c>
      <c r="F533" s="94" t="s">
        <v>332</v>
      </c>
      <c r="G533" s="192" t="s">
        <v>193</v>
      </c>
      <c r="H533" s="94" t="s">
        <v>91</v>
      </c>
      <c r="I533" s="194" t="s">
        <v>4</v>
      </c>
      <c r="J533" s="64">
        <v>825.5</v>
      </c>
      <c r="K533" s="64">
        <v>0</v>
      </c>
      <c r="L533" s="154"/>
      <c r="M533" s="154"/>
      <c r="N533" s="154"/>
      <c r="O533" s="154"/>
    </row>
    <row r="534" spans="1:15" s="176" customFormat="1" ht="18.75" x14ac:dyDescent="0.3">
      <c r="A534" s="18" t="s">
        <v>323</v>
      </c>
      <c r="B534" s="178" t="s">
        <v>503</v>
      </c>
      <c r="C534" s="188" t="s">
        <v>262</v>
      </c>
      <c r="D534" s="188" t="s">
        <v>70</v>
      </c>
      <c r="E534" s="188" t="s">
        <v>30</v>
      </c>
      <c r="F534" s="188" t="s">
        <v>3</v>
      </c>
      <c r="G534" s="205"/>
      <c r="H534" s="206"/>
      <c r="I534" s="207"/>
      <c r="J534" s="60">
        <f>+J535</f>
        <v>4000.3</v>
      </c>
      <c r="K534" s="60">
        <f t="shared" ref="K534" si="180">+K535</f>
        <v>0</v>
      </c>
      <c r="L534" s="175"/>
      <c r="M534" s="175"/>
      <c r="N534" s="175"/>
      <c r="O534" s="175"/>
    </row>
    <row r="535" spans="1:15" s="176" customFormat="1" ht="18.75" x14ac:dyDescent="0.3">
      <c r="A535" s="18"/>
      <c r="B535" s="182" t="s">
        <v>562</v>
      </c>
      <c r="C535" s="104" t="s">
        <v>262</v>
      </c>
      <c r="D535" s="104" t="s">
        <v>70</v>
      </c>
      <c r="E535" s="104" t="s">
        <v>30</v>
      </c>
      <c r="F535" s="94" t="s">
        <v>332</v>
      </c>
      <c r="G535" s="122"/>
      <c r="H535" s="123"/>
      <c r="I535" s="124"/>
      <c r="J535" s="65">
        <f>+J536+J537</f>
        <v>4000.3</v>
      </c>
      <c r="K535" s="65">
        <f t="shared" ref="K535" si="181">+K536+K537</f>
        <v>0</v>
      </c>
      <c r="L535" s="175"/>
      <c r="M535" s="175"/>
      <c r="N535" s="175"/>
      <c r="O535" s="175"/>
    </row>
    <row r="536" spans="1:15" s="21" customFormat="1" ht="18.75" x14ac:dyDescent="0.3">
      <c r="A536" s="30"/>
      <c r="B536" s="150" t="s">
        <v>471</v>
      </c>
      <c r="C536" s="104" t="s">
        <v>262</v>
      </c>
      <c r="D536" s="104" t="s">
        <v>70</v>
      </c>
      <c r="E536" s="104" t="s">
        <v>30</v>
      </c>
      <c r="F536" s="94" t="s">
        <v>332</v>
      </c>
      <c r="G536" s="192" t="s">
        <v>193</v>
      </c>
      <c r="H536" s="94" t="s">
        <v>30</v>
      </c>
      <c r="I536" s="194" t="s">
        <v>4</v>
      </c>
      <c r="J536" s="64">
        <v>3000</v>
      </c>
      <c r="K536" s="64">
        <v>0</v>
      </c>
      <c r="L536" s="154"/>
      <c r="M536" s="154"/>
      <c r="N536" s="154"/>
      <c r="O536" s="154"/>
    </row>
    <row r="537" spans="1:15" s="21" customFormat="1" ht="18.75" x14ac:dyDescent="0.3">
      <c r="A537" s="30"/>
      <c r="B537" s="72" t="s">
        <v>525</v>
      </c>
      <c r="C537" s="104" t="s">
        <v>262</v>
      </c>
      <c r="D537" s="104" t="s">
        <v>70</v>
      </c>
      <c r="E537" s="104" t="s">
        <v>30</v>
      </c>
      <c r="F537" s="94" t="s">
        <v>332</v>
      </c>
      <c r="G537" s="192" t="s">
        <v>193</v>
      </c>
      <c r="H537" s="94" t="s">
        <v>30</v>
      </c>
      <c r="I537" s="194" t="s">
        <v>4</v>
      </c>
      <c r="J537" s="64">
        <v>1000.3</v>
      </c>
      <c r="K537" s="64">
        <v>0</v>
      </c>
      <c r="L537" s="154"/>
      <c r="M537" s="154"/>
      <c r="N537" s="154"/>
      <c r="O537" s="154"/>
    </row>
    <row r="538" spans="1:15" s="31" customFormat="1" ht="47.25" x14ac:dyDescent="0.3">
      <c r="A538" s="18" t="s">
        <v>523</v>
      </c>
      <c r="B538" s="83" t="s">
        <v>404</v>
      </c>
      <c r="C538" s="188" t="s">
        <v>262</v>
      </c>
      <c r="D538" s="188" t="s">
        <v>81</v>
      </c>
      <c r="E538" s="188" t="s">
        <v>1</v>
      </c>
      <c r="F538" s="188" t="s">
        <v>3</v>
      </c>
      <c r="G538" s="279"/>
      <c r="H538" s="280"/>
      <c r="I538" s="281"/>
      <c r="J538" s="60">
        <f>+J539</f>
        <v>2000</v>
      </c>
      <c r="K538" s="60">
        <f t="shared" ref="K538:K539" si="182">+K539</f>
        <v>2000</v>
      </c>
    </row>
    <row r="539" spans="1:15" s="27" customFormat="1" ht="36.6" customHeight="1" x14ac:dyDescent="0.3">
      <c r="A539" s="5"/>
      <c r="B539" s="99" t="s">
        <v>598</v>
      </c>
      <c r="C539" s="183" t="s">
        <v>262</v>
      </c>
      <c r="D539" s="183" t="s">
        <v>81</v>
      </c>
      <c r="E539" s="183" t="s">
        <v>1</v>
      </c>
      <c r="F539" s="183" t="s">
        <v>385</v>
      </c>
      <c r="G539" s="189"/>
      <c r="H539" s="190"/>
      <c r="I539" s="191"/>
      <c r="J539" s="65">
        <f>+J540</f>
        <v>2000</v>
      </c>
      <c r="K539" s="65">
        <f t="shared" si="182"/>
        <v>2000</v>
      </c>
    </row>
    <row r="540" spans="1:15" s="31" customFormat="1" x14ac:dyDescent="0.3">
      <c r="A540" s="2"/>
      <c r="B540" s="180" t="s">
        <v>318</v>
      </c>
      <c r="C540" s="94" t="s">
        <v>262</v>
      </c>
      <c r="D540" s="94" t="s">
        <v>81</v>
      </c>
      <c r="E540" s="94" t="s">
        <v>1</v>
      </c>
      <c r="F540" s="94" t="s">
        <v>385</v>
      </c>
      <c r="G540" s="192" t="s">
        <v>193</v>
      </c>
      <c r="H540" s="94" t="s">
        <v>91</v>
      </c>
      <c r="I540" s="194" t="s">
        <v>4</v>
      </c>
      <c r="J540" s="62">
        <v>2000</v>
      </c>
      <c r="K540" s="62">
        <v>2000</v>
      </c>
    </row>
    <row r="541" spans="1:15" s="31" customFormat="1" ht="31.5" x14ac:dyDescent="0.3">
      <c r="A541" s="18" t="s">
        <v>553</v>
      </c>
      <c r="B541" s="83" t="s">
        <v>405</v>
      </c>
      <c r="C541" s="188" t="s">
        <v>262</v>
      </c>
      <c r="D541" s="188" t="s">
        <v>81</v>
      </c>
      <c r="E541" s="188" t="s">
        <v>7</v>
      </c>
      <c r="F541" s="188" t="s">
        <v>3</v>
      </c>
      <c r="G541" s="279"/>
      <c r="H541" s="280"/>
      <c r="I541" s="281"/>
      <c r="J541" s="60">
        <f>+J542</f>
        <v>161.1</v>
      </c>
      <c r="K541" s="60">
        <f t="shared" ref="K541" si="183">+K542</f>
        <v>161.1</v>
      </c>
    </row>
    <row r="542" spans="1:15" s="27" customFormat="1" ht="33" customHeight="1" x14ac:dyDescent="0.3">
      <c r="A542" s="5"/>
      <c r="B542" s="99" t="s">
        <v>599</v>
      </c>
      <c r="C542" s="183" t="s">
        <v>262</v>
      </c>
      <c r="D542" s="183" t="s">
        <v>81</v>
      </c>
      <c r="E542" s="183" t="s">
        <v>7</v>
      </c>
      <c r="F542" s="183" t="s">
        <v>263</v>
      </c>
      <c r="G542" s="161"/>
      <c r="H542" s="181"/>
      <c r="I542" s="133"/>
      <c r="J542" s="65">
        <f>+J543</f>
        <v>161.1</v>
      </c>
      <c r="K542" s="65">
        <f t="shared" ref="K542" si="184">+K543</f>
        <v>161.1</v>
      </c>
    </row>
    <row r="543" spans="1:15" s="31" customFormat="1" x14ac:dyDescent="0.3">
      <c r="A543" s="2"/>
      <c r="B543" s="180" t="s">
        <v>563</v>
      </c>
      <c r="C543" s="94" t="s">
        <v>262</v>
      </c>
      <c r="D543" s="94" t="s">
        <v>81</v>
      </c>
      <c r="E543" s="94" t="s">
        <v>7</v>
      </c>
      <c r="F543" s="94" t="s">
        <v>263</v>
      </c>
      <c r="G543" s="95" t="s">
        <v>193</v>
      </c>
      <c r="H543" s="95" t="s">
        <v>91</v>
      </c>
      <c r="I543" s="95" t="s">
        <v>4</v>
      </c>
      <c r="J543" s="62">
        <v>161.1</v>
      </c>
      <c r="K543" s="62">
        <v>161.1</v>
      </c>
    </row>
    <row r="544" spans="1:15" s="31" customFormat="1" ht="63" x14ac:dyDescent="0.3">
      <c r="A544" s="18" t="s">
        <v>607</v>
      </c>
      <c r="B544" s="83" t="s">
        <v>504</v>
      </c>
      <c r="C544" s="188" t="s">
        <v>262</v>
      </c>
      <c r="D544" s="188" t="s">
        <v>81</v>
      </c>
      <c r="E544" s="188" t="s">
        <v>21</v>
      </c>
      <c r="F544" s="205" t="s">
        <v>3</v>
      </c>
      <c r="G544" s="205"/>
      <c r="H544" s="206"/>
      <c r="I544" s="207"/>
      <c r="J544" s="136">
        <f>+J545</f>
        <v>1575</v>
      </c>
      <c r="K544" s="136">
        <f t="shared" ref="K544" si="185">+K545</f>
        <v>0</v>
      </c>
    </row>
    <row r="545" spans="1:11" s="31" customFormat="1" ht="31.5" x14ac:dyDescent="0.3">
      <c r="A545" s="2"/>
      <c r="B545" s="99" t="s">
        <v>601</v>
      </c>
      <c r="C545" s="183" t="s">
        <v>262</v>
      </c>
      <c r="D545" s="183" t="s">
        <v>81</v>
      </c>
      <c r="E545" s="183" t="s">
        <v>21</v>
      </c>
      <c r="F545" s="183" t="s">
        <v>505</v>
      </c>
      <c r="G545" s="269"/>
      <c r="H545" s="270"/>
      <c r="I545" s="271"/>
      <c r="J545" s="6">
        <f>+J546</f>
        <v>1575</v>
      </c>
      <c r="K545" s="6">
        <f t="shared" ref="K545" si="186">+K546</f>
        <v>0</v>
      </c>
    </row>
    <row r="546" spans="1:11" s="31" customFormat="1" x14ac:dyDescent="0.3">
      <c r="A546" s="2"/>
      <c r="B546" s="99" t="s">
        <v>600</v>
      </c>
      <c r="C546" s="94" t="s">
        <v>262</v>
      </c>
      <c r="D546" s="94" t="s">
        <v>81</v>
      </c>
      <c r="E546" s="94" t="s">
        <v>21</v>
      </c>
      <c r="F546" s="94" t="s">
        <v>505</v>
      </c>
      <c r="G546" s="91" t="s">
        <v>193</v>
      </c>
      <c r="H546" s="91" t="s">
        <v>30</v>
      </c>
      <c r="I546" s="91" t="s">
        <v>4</v>
      </c>
      <c r="J546" s="62">
        <v>1575</v>
      </c>
      <c r="K546" s="62">
        <v>0</v>
      </c>
    </row>
    <row r="547" spans="1:11" s="3" customFormat="1" ht="31.5" x14ac:dyDescent="0.25">
      <c r="A547" s="30" t="s">
        <v>546</v>
      </c>
      <c r="B547" s="77" t="s">
        <v>236</v>
      </c>
      <c r="C547" s="204" t="s">
        <v>246</v>
      </c>
      <c r="D547" s="204" t="s">
        <v>36</v>
      </c>
      <c r="E547" s="204" t="s">
        <v>2</v>
      </c>
      <c r="F547" s="204" t="s">
        <v>3</v>
      </c>
      <c r="G547" s="272"/>
      <c r="H547" s="272"/>
      <c r="I547" s="272"/>
      <c r="J547" s="56">
        <f>+J548+J558+J555</f>
        <v>28133.699999999997</v>
      </c>
      <c r="K547" s="56">
        <f>+K548+K558+K555</f>
        <v>26321</v>
      </c>
    </row>
    <row r="548" spans="1:11" s="231" customFormat="1" ht="31.5" x14ac:dyDescent="0.25">
      <c r="A548" s="18" t="s">
        <v>547</v>
      </c>
      <c r="B548" s="83" t="s">
        <v>245</v>
      </c>
      <c r="C548" s="188" t="s">
        <v>246</v>
      </c>
      <c r="D548" s="188" t="s">
        <v>38</v>
      </c>
      <c r="E548" s="188" t="s">
        <v>2</v>
      </c>
      <c r="F548" s="188" t="s">
        <v>3</v>
      </c>
      <c r="G548" s="310"/>
      <c r="H548" s="310"/>
      <c r="I548" s="310"/>
      <c r="J548" s="60">
        <f>SUM(J549+J551)</f>
        <v>2979</v>
      </c>
      <c r="K548" s="60">
        <f t="shared" ref="K548" si="187">SUM(K549+K551)</f>
        <v>1166.5</v>
      </c>
    </row>
    <row r="549" spans="1:11" s="232" customFormat="1" ht="31.5" x14ac:dyDescent="0.25">
      <c r="A549" s="28"/>
      <c r="B549" s="1" t="s">
        <v>247</v>
      </c>
      <c r="C549" s="183" t="s">
        <v>246</v>
      </c>
      <c r="D549" s="118" t="s">
        <v>38</v>
      </c>
      <c r="E549" s="183" t="s">
        <v>2</v>
      </c>
      <c r="F549" s="184" t="s">
        <v>248</v>
      </c>
      <c r="G549" s="200"/>
      <c r="H549" s="201"/>
      <c r="I549" s="202"/>
      <c r="J549" s="65">
        <f>SUM(J550)</f>
        <v>1942</v>
      </c>
      <c r="K549" s="65">
        <f t="shared" ref="K549" si="188">SUM(K550)</f>
        <v>762.4</v>
      </c>
    </row>
    <row r="550" spans="1:11" s="233" customFormat="1" ht="31.5" x14ac:dyDescent="0.25">
      <c r="A550" s="2"/>
      <c r="B550" s="32" t="s">
        <v>608</v>
      </c>
      <c r="C550" s="94" t="s">
        <v>246</v>
      </c>
      <c r="D550" s="104" t="s">
        <v>38</v>
      </c>
      <c r="E550" s="94" t="s">
        <v>2</v>
      </c>
      <c r="F550" s="94" t="s">
        <v>248</v>
      </c>
      <c r="G550" s="96" t="s">
        <v>184</v>
      </c>
      <c r="H550" s="96" t="s">
        <v>1</v>
      </c>
      <c r="I550" s="96" t="s">
        <v>5</v>
      </c>
      <c r="J550" s="62">
        <v>1942</v>
      </c>
      <c r="K550" s="62">
        <v>762.4</v>
      </c>
    </row>
    <row r="551" spans="1:11" s="232" customFormat="1" ht="16.5" x14ac:dyDescent="0.25">
      <c r="A551" s="28"/>
      <c r="B551" s="1" t="s">
        <v>250</v>
      </c>
      <c r="C551" s="183" t="s">
        <v>246</v>
      </c>
      <c r="D551" s="118" t="s">
        <v>164</v>
      </c>
      <c r="E551" s="183" t="s">
        <v>2</v>
      </c>
      <c r="F551" s="184" t="s">
        <v>106</v>
      </c>
      <c r="G551" s="200"/>
      <c r="H551" s="201"/>
      <c r="I551" s="202"/>
      <c r="J551" s="65">
        <f>SUM(J552:J553)</f>
        <v>1037</v>
      </c>
      <c r="K551" s="65">
        <f t="shared" ref="K551" si="189">SUM(K552:K553)</f>
        <v>404.1</v>
      </c>
    </row>
    <row r="552" spans="1:11" s="233" customFormat="1" ht="33.6" customHeight="1" x14ac:dyDescent="0.25">
      <c r="A552" s="2"/>
      <c r="B552" s="32" t="s">
        <v>211</v>
      </c>
      <c r="C552" s="94" t="s">
        <v>246</v>
      </c>
      <c r="D552" s="104" t="s">
        <v>164</v>
      </c>
      <c r="E552" s="94" t="s">
        <v>2</v>
      </c>
      <c r="F552" s="94" t="s">
        <v>106</v>
      </c>
      <c r="G552" s="91" t="s">
        <v>184</v>
      </c>
      <c r="H552" s="91" t="s">
        <v>1</v>
      </c>
      <c r="I552" s="91" t="s">
        <v>5</v>
      </c>
      <c r="J552" s="62">
        <v>1027</v>
      </c>
      <c r="K552" s="62">
        <v>404.1</v>
      </c>
    </row>
    <row r="553" spans="1:11" s="233" customFormat="1" ht="19.5" customHeight="1" x14ac:dyDescent="0.25">
      <c r="A553" s="2"/>
      <c r="B553" s="32" t="s">
        <v>181</v>
      </c>
      <c r="C553" s="94" t="s">
        <v>246</v>
      </c>
      <c r="D553" s="104" t="s">
        <v>164</v>
      </c>
      <c r="E553" s="94" t="s">
        <v>2</v>
      </c>
      <c r="F553" s="94" t="s">
        <v>106</v>
      </c>
      <c r="G553" s="96" t="s">
        <v>182</v>
      </c>
      <c r="H553" s="96" t="s">
        <v>1</v>
      </c>
      <c r="I553" s="96" t="s">
        <v>5</v>
      </c>
      <c r="J553" s="62">
        <v>10</v>
      </c>
      <c r="K553" s="62">
        <v>0</v>
      </c>
    </row>
    <row r="554" spans="1:11" s="231" customFormat="1" ht="25.5" customHeight="1" x14ac:dyDescent="0.25">
      <c r="A554" s="18" t="s">
        <v>548</v>
      </c>
      <c r="B554" s="83" t="s">
        <v>240</v>
      </c>
      <c r="C554" s="188" t="s">
        <v>237</v>
      </c>
      <c r="D554" s="188" t="s">
        <v>79</v>
      </c>
      <c r="E554" s="188" t="s">
        <v>2</v>
      </c>
      <c r="F554" s="188" t="s">
        <v>3</v>
      </c>
      <c r="G554" s="310"/>
      <c r="H554" s="310"/>
      <c r="I554" s="310"/>
      <c r="J554" s="60">
        <f>SUM(J555)</f>
        <v>122</v>
      </c>
      <c r="K554" s="60">
        <f t="shared" ref="K554" si="190">SUM(K555)</f>
        <v>122</v>
      </c>
    </row>
    <row r="555" spans="1:11" s="234" customFormat="1" ht="42" customHeight="1" x14ac:dyDescent="0.25">
      <c r="A555" s="18" t="s">
        <v>554</v>
      </c>
      <c r="B555" s="83" t="s">
        <v>241</v>
      </c>
      <c r="C555" s="188" t="s">
        <v>237</v>
      </c>
      <c r="D555" s="188" t="s">
        <v>79</v>
      </c>
      <c r="E555" s="188" t="s">
        <v>2</v>
      </c>
      <c r="F555" s="205" t="s">
        <v>238</v>
      </c>
      <c r="G555" s="205"/>
      <c r="H555" s="206"/>
      <c r="I555" s="207"/>
      <c r="J555" s="60">
        <f>SUM(J556)</f>
        <v>122</v>
      </c>
      <c r="K555" s="60">
        <f t="shared" ref="K555" si="191">SUM(K556)</f>
        <v>122</v>
      </c>
    </row>
    <row r="556" spans="1:11" s="233" customFormat="1" x14ac:dyDescent="0.25">
      <c r="A556" s="2"/>
      <c r="B556" s="32" t="s">
        <v>181</v>
      </c>
      <c r="C556" s="94" t="s">
        <v>237</v>
      </c>
      <c r="D556" s="94" t="s">
        <v>79</v>
      </c>
      <c r="E556" s="94" t="s">
        <v>2</v>
      </c>
      <c r="F556" s="94" t="s">
        <v>238</v>
      </c>
      <c r="G556" s="91" t="s">
        <v>182</v>
      </c>
      <c r="H556" s="91" t="s">
        <v>1</v>
      </c>
      <c r="I556" s="91" t="s">
        <v>30</v>
      </c>
      <c r="J556" s="62">
        <v>122</v>
      </c>
      <c r="K556" s="62">
        <v>122</v>
      </c>
    </row>
    <row r="557" spans="1:11" ht="24.6" customHeight="1" x14ac:dyDescent="0.25">
      <c r="B557" s="137" t="s">
        <v>465</v>
      </c>
      <c r="C557" s="74">
        <v>99</v>
      </c>
      <c r="D557" s="74"/>
      <c r="E557" s="74"/>
      <c r="F557" s="74"/>
      <c r="G557" s="74"/>
      <c r="H557" s="74"/>
      <c r="I557" s="74"/>
      <c r="J557" s="6">
        <f>+J558</f>
        <v>25032.699999999997</v>
      </c>
      <c r="K557" s="6">
        <f t="shared" ref="K557" si="192">+K558</f>
        <v>25032.5</v>
      </c>
    </row>
    <row r="558" spans="1:11" x14ac:dyDescent="0.25">
      <c r="A558" s="51" t="s">
        <v>523</v>
      </c>
      <c r="B558" s="83" t="s">
        <v>465</v>
      </c>
      <c r="C558" s="155" t="s">
        <v>237</v>
      </c>
      <c r="D558" s="155" t="s">
        <v>38</v>
      </c>
      <c r="E558" s="155" t="s">
        <v>2</v>
      </c>
      <c r="F558" s="155" t="s">
        <v>3</v>
      </c>
      <c r="G558" s="322"/>
      <c r="H558" s="323"/>
      <c r="I558" s="324"/>
      <c r="J558" s="60">
        <f>+J559+J560</f>
        <v>25032.699999999997</v>
      </c>
      <c r="K558" s="60">
        <f t="shared" ref="K558" si="193">+K559+K560</f>
        <v>25032.5</v>
      </c>
    </row>
    <row r="559" spans="1:11" ht="79.150000000000006" customHeight="1" x14ac:dyDescent="0.25">
      <c r="A559" s="51"/>
      <c r="B559" s="99" t="s">
        <v>466</v>
      </c>
      <c r="C559" s="94" t="s">
        <v>237</v>
      </c>
      <c r="D559" s="94" t="s">
        <v>164</v>
      </c>
      <c r="E559" s="94" t="s">
        <v>2</v>
      </c>
      <c r="F559" s="94" t="s">
        <v>468</v>
      </c>
      <c r="G559" s="138">
        <v>300</v>
      </c>
      <c r="H559" s="138">
        <v>3</v>
      </c>
      <c r="I559" s="138">
        <v>10</v>
      </c>
      <c r="J559" s="64">
        <v>20630.3</v>
      </c>
      <c r="K559" s="64">
        <v>20630.099999999999</v>
      </c>
    </row>
    <row r="560" spans="1:11" ht="59.45" customHeight="1" x14ac:dyDescent="0.25">
      <c r="A560" s="51"/>
      <c r="B560" s="99" t="s">
        <v>467</v>
      </c>
      <c r="C560" s="94" t="s">
        <v>237</v>
      </c>
      <c r="D560" s="94" t="s">
        <v>164</v>
      </c>
      <c r="E560" s="94" t="s">
        <v>2</v>
      </c>
      <c r="F560" s="94" t="s">
        <v>290</v>
      </c>
      <c r="G560" s="91" t="s">
        <v>189</v>
      </c>
      <c r="H560" s="91" t="s">
        <v>4</v>
      </c>
      <c r="I560" s="91" t="s">
        <v>71</v>
      </c>
      <c r="J560" s="64">
        <v>4402.3999999999996</v>
      </c>
      <c r="K560" s="64">
        <v>4402.3999999999996</v>
      </c>
    </row>
    <row r="561" spans="1:11" ht="16.5" x14ac:dyDescent="0.25">
      <c r="A561" s="52"/>
      <c r="B561" s="139"/>
      <c r="C561" s="160"/>
      <c r="D561" s="160"/>
      <c r="E561" s="160"/>
      <c r="F561" s="160"/>
      <c r="G561" s="160"/>
      <c r="H561" s="160"/>
      <c r="I561" s="160"/>
      <c r="J561" s="69"/>
      <c r="K561" s="69"/>
    </row>
  </sheetData>
  <mergeCells count="201">
    <mergeCell ref="G139:I139"/>
    <mergeCell ref="G140:I140"/>
    <mergeCell ref="G348:I348"/>
    <mergeCell ref="G346:I346"/>
    <mergeCell ref="G545:I545"/>
    <mergeCell ref="G525:I525"/>
    <mergeCell ref="G332:I332"/>
    <mergeCell ref="G323:I323"/>
    <mergeCell ref="G514:I514"/>
    <mergeCell ref="G511:I511"/>
    <mergeCell ref="G491:I491"/>
    <mergeCell ref="G489:I489"/>
    <mergeCell ref="G485:I485"/>
    <mergeCell ref="G482:I482"/>
    <mergeCell ref="G475:I475"/>
    <mergeCell ref="G467:I467"/>
    <mergeCell ref="G351:I351"/>
    <mergeCell ref="G372:I372"/>
    <mergeCell ref="G374:I374"/>
    <mergeCell ref="G414:I414"/>
    <mergeCell ref="G442:I442"/>
    <mergeCell ref="G436:I436"/>
    <mergeCell ref="G458:I458"/>
    <mergeCell ref="G495:I495"/>
    <mergeCell ref="G370:I370"/>
    <mergeCell ref="G496:I496"/>
    <mergeCell ref="G439:I439"/>
    <mergeCell ref="G443:I443"/>
    <mergeCell ref="G420:I420"/>
    <mergeCell ref="G497:I497"/>
    <mergeCell ref="G499:I499"/>
    <mergeCell ref="G461:I461"/>
    <mergeCell ref="G451:I451"/>
    <mergeCell ref="G457:I457"/>
    <mergeCell ref="G462:I462"/>
    <mergeCell ref="G450:I450"/>
    <mergeCell ref="G455:I455"/>
    <mergeCell ref="G456:I456"/>
    <mergeCell ref="G446:I446"/>
    <mergeCell ref="G464:I466"/>
    <mergeCell ref="G379:I379"/>
    <mergeCell ref="G411:I411"/>
    <mergeCell ref="G402:I402"/>
    <mergeCell ref="G395:I395"/>
    <mergeCell ref="G398:I398"/>
    <mergeCell ref="G416:I416"/>
    <mergeCell ref="G415:I415"/>
    <mergeCell ref="G397:I397"/>
    <mergeCell ref="G167:I167"/>
    <mergeCell ref="G231:I231"/>
    <mergeCell ref="G227:I227"/>
    <mergeCell ref="G174:I174"/>
    <mergeCell ref="G547:I547"/>
    <mergeCell ref="G554:I554"/>
    <mergeCell ref="G410:I410"/>
    <mergeCell ref="G385:I385"/>
    <mergeCell ref="G386:I386"/>
    <mergeCell ref="G403:I403"/>
    <mergeCell ref="G409:I409"/>
    <mergeCell ref="G361:I361"/>
    <mergeCell ref="G362:I362"/>
    <mergeCell ref="G363:I363"/>
    <mergeCell ref="G422:I422"/>
    <mergeCell ref="G430:I430"/>
    <mergeCell ref="G418:I418"/>
    <mergeCell ref="G377:I377"/>
    <mergeCell ref="G387:I387"/>
    <mergeCell ref="G389:I389"/>
    <mergeCell ref="G404:I404"/>
    <mergeCell ref="G408:I408"/>
    <mergeCell ref="G509:I509"/>
    <mergeCell ref="G516:I516"/>
    <mergeCell ref="G301:I301"/>
    <mergeCell ref="G264:I264"/>
    <mergeCell ref="G281:I281"/>
    <mergeCell ref="G283:I283"/>
    <mergeCell ref="G284:I284"/>
    <mergeCell ref="G246:I246"/>
    <mergeCell ref="G232:I232"/>
    <mergeCell ref="G558:I558"/>
    <mergeCell ref="A1:K1"/>
    <mergeCell ref="A2:K2"/>
    <mergeCell ref="G145:I145"/>
    <mergeCell ref="G150:I150"/>
    <mergeCell ref="G163:I163"/>
    <mergeCell ref="G235:I235"/>
    <mergeCell ref="G272:I272"/>
    <mergeCell ref="G273:I273"/>
    <mergeCell ref="G245:I245"/>
    <mergeCell ref="G183:I183"/>
    <mergeCell ref="G244:I244"/>
    <mergeCell ref="G230:I230"/>
    <mergeCell ref="G239:I239"/>
    <mergeCell ref="G89:I89"/>
    <mergeCell ref="G144:I144"/>
    <mergeCell ref="G429:I429"/>
    <mergeCell ref="G224:I224"/>
    <mergeCell ref="G225:I225"/>
    <mergeCell ref="G229:I229"/>
    <mergeCell ref="G223:I223"/>
    <mergeCell ref="G222:I222"/>
    <mergeCell ref="G250:I250"/>
    <mergeCell ref="G184:I184"/>
    <mergeCell ref="G200:I201"/>
    <mergeCell ref="G191:I192"/>
    <mergeCell ref="G548:I548"/>
    <mergeCell ref="G360:I360"/>
    <mergeCell ref="G316:I316"/>
    <mergeCell ref="G317:I317"/>
    <mergeCell ref="G241:I241"/>
    <mergeCell ref="G254:I254"/>
    <mergeCell ref="G538:I538"/>
    <mergeCell ref="G327:I327"/>
    <mergeCell ref="G293:I293"/>
    <mergeCell ref="G330:I330"/>
    <mergeCell ref="G334:I334"/>
    <mergeCell ref="G326:I326"/>
    <mergeCell ref="G328:I328"/>
    <mergeCell ref="G302:I302"/>
    <mergeCell ref="G257:I257"/>
    <mergeCell ref="G419:I419"/>
    <mergeCell ref="G541:I541"/>
    <mergeCell ref="G339:I339"/>
    <mergeCell ref="G510:I510"/>
    <mergeCell ref="G269:I269"/>
    <mergeCell ref="G375:I375"/>
    <mergeCell ref="G394:I394"/>
    <mergeCell ref="G265:I265"/>
    <mergeCell ref="G277:I277"/>
    <mergeCell ref="C4:F4"/>
    <mergeCell ref="G130:I130"/>
    <mergeCell ref="G133:I133"/>
    <mergeCell ref="G134:I134"/>
    <mergeCell ref="G143:I143"/>
    <mergeCell ref="G117:I117"/>
    <mergeCell ref="G118:I118"/>
    <mergeCell ref="G129:I129"/>
    <mergeCell ref="G116:I116"/>
    <mergeCell ref="G54:I54"/>
    <mergeCell ref="G55:I55"/>
    <mergeCell ref="G56:I56"/>
    <mergeCell ref="G28:I28"/>
    <mergeCell ref="G29:I29"/>
    <mergeCell ref="G30:I30"/>
    <mergeCell ref="G32:I32"/>
    <mergeCell ref="G46:I46"/>
    <mergeCell ref="G136:I136"/>
    <mergeCell ref="G71:I71"/>
    <mergeCell ref="G40:I40"/>
    <mergeCell ref="G33:I33"/>
    <mergeCell ref="G34:I34"/>
    <mergeCell ref="G35:I35"/>
    <mergeCell ref="C5:F5"/>
    <mergeCell ref="G99:I99"/>
    <mergeCell ref="G94:I94"/>
    <mergeCell ref="G238:I238"/>
    <mergeCell ref="G61:I61"/>
    <mergeCell ref="G177:I177"/>
    <mergeCell ref="G164:I164"/>
    <mergeCell ref="G165:I165"/>
    <mergeCell ref="G44:I44"/>
    <mergeCell ref="G66:I66"/>
    <mergeCell ref="G102:I102"/>
    <mergeCell ref="G109:I109"/>
    <mergeCell ref="G153:I153"/>
    <mergeCell ref="G155:I155"/>
    <mergeCell ref="G158:I158"/>
    <mergeCell ref="G159:I159"/>
    <mergeCell ref="G154:I154"/>
    <mergeCell ref="G173:I173"/>
    <mergeCell ref="G168:I168"/>
    <mergeCell ref="G175:I175"/>
    <mergeCell ref="G178:I178"/>
    <mergeCell ref="G180:I180"/>
    <mergeCell ref="G196:I197"/>
    <mergeCell ref="G186:I189"/>
    <mergeCell ref="G204:I204"/>
    <mergeCell ref="G137:I137"/>
    <mergeCell ref="G354:I354"/>
    <mergeCell ref="G355:I355"/>
    <mergeCell ref="G380:I380"/>
    <mergeCell ref="G382:I382"/>
    <mergeCell ref="G282:I282"/>
    <mergeCell ref="G365:I365"/>
    <mergeCell ref="G356:I356"/>
    <mergeCell ref="G357:I357"/>
    <mergeCell ref="G350:I350"/>
    <mergeCell ref="G315:I315"/>
    <mergeCell ref="G376:I376"/>
    <mergeCell ref="G308:I308"/>
    <mergeCell ref="G312:I312"/>
    <mergeCell ref="G298:I298"/>
    <mergeCell ref="G295:I295"/>
    <mergeCell ref="G288:I288"/>
    <mergeCell ref="G274:I274"/>
    <mergeCell ref="G234:I234"/>
    <mergeCell ref="G207:I207"/>
    <mergeCell ref="G181:I181"/>
    <mergeCell ref="G206:I206"/>
    <mergeCell ref="G253:I253"/>
    <mergeCell ref="G303:I303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2024-07-16T13:05:47Z</cp:lastPrinted>
  <dcterms:created xsi:type="dcterms:W3CDTF">2015-10-05T11:25:45Z</dcterms:created>
  <dcterms:modified xsi:type="dcterms:W3CDTF">2024-07-17T06:37:37Z</dcterms:modified>
</cp:coreProperties>
</file>