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программы!$A$1:$L$538</definedName>
  </definedNames>
  <calcPr calcId="145621"/>
</workbook>
</file>

<file path=xl/calcChain.xml><?xml version="1.0" encoding="utf-8"?>
<calcChain xmlns="http://schemas.openxmlformats.org/spreadsheetml/2006/main">
  <c r="K454" i="1" l="1"/>
  <c r="L454" i="1"/>
  <c r="K455" i="1"/>
  <c r="L455" i="1"/>
  <c r="K456" i="1"/>
  <c r="L456" i="1"/>
  <c r="J454" i="1"/>
  <c r="J455" i="1"/>
  <c r="J456" i="1"/>
  <c r="K457" i="1"/>
  <c r="L457" i="1"/>
  <c r="J457" i="1"/>
  <c r="K85" i="1" l="1"/>
  <c r="L85" i="1"/>
  <c r="J85" i="1"/>
  <c r="K516" i="1"/>
  <c r="L516" i="1"/>
  <c r="J516" i="1"/>
  <c r="K408" i="1"/>
  <c r="L408" i="1"/>
  <c r="J408" i="1"/>
  <c r="K415" i="1"/>
  <c r="L415" i="1"/>
  <c r="J415" i="1"/>
  <c r="K362" i="1"/>
  <c r="L362" i="1"/>
  <c r="K365" i="1"/>
  <c r="K361" i="1" s="1"/>
  <c r="L365" i="1"/>
  <c r="L361" i="1" s="1"/>
  <c r="J365" i="1"/>
  <c r="J362" i="1"/>
  <c r="K56" i="1"/>
  <c r="K55" i="1" s="1"/>
  <c r="L56" i="1"/>
  <c r="L55" i="1" s="1"/>
  <c r="J56" i="1"/>
  <c r="J55" i="1" s="1"/>
  <c r="K288" i="1"/>
  <c r="L288" i="1"/>
  <c r="J288" i="1"/>
  <c r="J326" i="1"/>
  <c r="J361" i="1" l="1"/>
  <c r="K165" i="1" l="1"/>
  <c r="L165" i="1"/>
  <c r="J165" i="1"/>
  <c r="K52" i="1" l="1"/>
  <c r="L52" i="1"/>
  <c r="J52" i="1"/>
  <c r="K276" i="1" l="1"/>
  <c r="L276" i="1"/>
  <c r="J276" i="1"/>
  <c r="M276" i="1"/>
  <c r="N276" i="1"/>
  <c r="O276" i="1"/>
  <c r="P276" i="1"/>
  <c r="J164" i="1"/>
  <c r="K272" i="1"/>
  <c r="L272" i="1"/>
  <c r="J272" i="1"/>
  <c r="K356" i="1" l="1"/>
  <c r="K358" i="1"/>
  <c r="K342" i="1"/>
  <c r="L342" i="1"/>
  <c r="L346" i="1"/>
  <c r="K346" i="1"/>
  <c r="J356" i="1" l="1"/>
  <c r="L358" i="1"/>
  <c r="J358" i="1"/>
  <c r="K173" i="1"/>
  <c r="L173" i="1"/>
  <c r="J173" i="1"/>
  <c r="K170" i="1"/>
  <c r="L170" i="1"/>
  <c r="J170" i="1"/>
  <c r="K164" i="1"/>
  <c r="L164" i="1"/>
  <c r="J169" i="1" l="1"/>
  <c r="L169" i="1"/>
  <c r="K169" i="1"/>
  <c r="K84" i="1"/>
  <c r="L84" i="1"/>
  <c r="J84" i="1"/>
  <c r="K326" i="1" l="1"/>
  <c r="K325" i="1" s="1"/>
  <c r="L326" i="1"/>
  <c r="L325" i="1" s="1"/>
  <c r="J325" i="1"/>
  <c r="L356" i="1" l="1"/>
  <c r="K313" i="1"/>
  <c r="K312" i="1" s="1"/>
  <c r="L313" i="1"/>
  <c r="L312" i="1" s="1"/>
  <c r="J313" i="1"/>
  <c r="J312" i="1" s="1"/>
  <c r="K336" i="1" l="1"/>
  <c r="K468" i="1" l="1"/>
  <c r="K467" i="1" s="1"/>
  <c r="K466" i="1" s="1"/>
  <c r="L468" i="1"/>
  <c r="L467" i="1" s="1"/>
  <c r="L466" i="1" s="1"/>
  <c r="K351" i="1" l="1"/>
  <c r="L351" i="1"/>
  <c r="J351" i="1"/>
  <c r="J283" i="1" l="1"/>
  <c r="J282" i="1" s="1"/>
  <c r="J281" i="1" s="1"/>
  <c r="K534" i="1"/>
  <c r="L534" i="1"/>
  <c r="J534" i="1"/>
  <c r="K535" i="1"/>
  <c r="L535" i="1"/>
  <c r="J535" i="1"/>
  <c r="K101" i="1" l="1"/>
  <c r="L101" i="1"/>
  <c r="J101" i="1"/>
  <c r="K161" i="1" l="1"/>
  <c r="L161" i="1"/>
  <c r="J161" i="1"/>
  <c r="K344" i="1" l="1"/>
  <c r="L344" i="1"/>
  <c r="J344" i="1"/>
  <c r="K88" i="1" l="1"/>
  <c r="L88" i="1"/>
  <c r="J88" i="1"/>
  <c r="K501" i="1"/>
  <c r="L501" i="1"/>
  <c r="J501" i="1"/>
  <c r="K492" i="1"/>
  <c r="L492" i="1"/>
  <c r="J492" i="1"/>
  <c r="J388" i="1" l="1"/>
  <c r="K521" i="1" l="1"/>
  <c r="K520" i="1" s="1"/>
  <c r="L521" i="1"/>
  <c r="L520" i="1" s="1"/>
  <c r="J521" i="1"/>
  <c r="J520" i="1" s="1"/>
  <c r="K518" i="1"/>
  <c r="K515" i="1" s="1"/>
  <c r="L518" i="1"/>
  <c r="L515" i="1" s="1"/>
  <c r="J518" i="1"/>
  <c r="J515" i="1" s="1"/>
  <c r="K513" i="1"/>
  <c r="K512" i="1" s="1"/>
  <c r="L513" i="1"/>
  <c r="L512" i="1" s="1"/>
  <c r="J513" i="1"/>
  <c r="J512" i="1" s="1"/>
  <c r="J208" i="1" l="1"/>
  <c r="K269" i="1"/>
  <c r="L269" i="1"/>
  <c r="J269" i="1"/>
  <c r="K137" i="1"/>
  <c r="L137" i="1"/>
  <c r="J137" i="1"/>
  <c r="K309" i="1" l="1"/>
  <c r="K308" i="1" s="1"/>
  <c r="L309" i="1"/>
  <c r="L308" i="1" s="1"/>
  <c r="J309" i="1"/>
  <c r="J308" i="1" s="1"/>
  <c r="K452" i="1"/>
  <c r="L452" i="1"/>
  <c r="J452" i="1"/>
  <c r="K461" i="1"/>
  <c r="K460" i="1" s="1"/>
  <c r="L461" i="1"/>
  <c r="L460" i="1" s="1"/>
  <c r="J461" i="1"/>
  <c r="J460" i="1" s="1"/>
  <c r="M466" i="1"/>
  <c r="N466" i="1"/>
  <c r="O466" i="1"/>
  <c r="P466" i="1"/>
  <c r="J468" i="1"/>
  <c r="J467" i="1" s="1"/>
  <c r="J466" i="1" s="1"/>
  <c r="K489" i="1"/>
  <c r="K488" i="1" s="1"/>
  <c r="L489" i="1"/>
  <c r="L488" i="1" s="1"/>
  <c r="J489" i="1"/>
  <c r="J488" i="1" s="1"/>
  <c r="K491" i="1"/>
  <c r="L491" i="1"/>
  <c r="J491" i="1"/>
  <c r="K495" i="1"/>
  <c r="L495" i="1"/>
  <c r="J495" i="1"/>
  <c r="J494" i="1" s="1"/>
  <c r="K497" i="1"/>
  <c r="L497" i="1"/>
  <c r="M497" i="1"/>
  <c r="N497" i="1"/>
  <c r="O497" i="1"/>
  <c r="P497" i="1"/>
  <c r="J497" i="1"/>
  <c r="K509" i="1"/>
  <c r="K508" i="1" s="1"/>
  <c r="L509" i="1"/>
  <c r="L508" i="1" s="1"/>
  <c r="J509" i="1"/>
  <c r="J508" i="1" s="1"/>
  <c r="K503" i="1"/>
  <c r="K500" i="1" s="1"/>
  <c r="L503" i="1"/>
  <c r="L500" i="1" s="1"/>
  <c r="J503" i="1"/>
  <c r="K464" i="1"/>
  <c r="K463" i="1" s="1"/>
  <c r="L464" i="1"/>
  <c r="L463" i="1" s="1"/>
  <c r="J464" i="1"/>
  <c r="J463" i="1" s="1"/>
  <c r="J487" i="1" l="1"/>
  <c r="J500" i="1"/>
  <c r="J499" i="1" s="1"/>
  <c r="K494" i="1"/>
  <c r="K487" i="1" s="1"/>
  <c r="L494" i="1"/>
  <c r="L487" i="1" s="1"/>
  <c r="J459" i="1"/>
  <c r="J228" i="1" l="1"/>
  <c r="K283" i="1" l="1"/>
  <c r="L283" i="1"/>
  <c r="K146" i="1" l="1"/>
  <c r="L146" i="1"/>
  <c r="J146" i="1"/>
  <c r="J374" i="1"/>
  <c r="K297" i="1" l="1"/>
  <c r="K296" i="1" s="1"/>
  <c r="K295" i="1" s="1"/>
  <c r="L297" i="1"/>
  <c r="L296" i="1" s="1"/>
  <c r="L295" i="1" s="1"/>
  <c r="J297" i="1"/>
  <c r="J296" i="1" s="1"/>
  <c r="J295" i="1" s="1"/>
  <c r="J346" i="1"/>
  <c r="K127" i="1" l="1"/>
  <c r="L127" i="1"/>
  <c r="J127" i="1"/>
  <c r="K459" i="1" l="1"/>
  <c r="L459" i="1"/>
  <c r="K322" i="1" l="1"/>
  <c r="J322" i="1"/>
  <c r="L322" i="1"/>
  <c r="K268" i="1" l="1"/>
  <c r="L268" i="1"/>
  <c r="J268" i="1"/>
  <c r="J267" i="1" s="1"/>
  <c r="K388" i="1" l="1"/>
  <c r="L388" i="1"/>
  <c r="K471" i="1" l="1"/>
  <c r="K470" i="1" s="1"/>
  <c r="L471" i="1"/>
  <c r="L470" i="1" s="1"/>
  <c r="J471" i="1"/>
  <c r="J470" i="1" s="1"/>
  <c r="K475" i="1"/>
  <c r="L475" i="1"/>
  <c r="J475" i="1"/>
  <c r="K255" i="1" l="1"/>
  <c r="L255" i="1"/>
  <c r="J255" i="1"/>
  <c r="K253" i="1" l="1"/>
  <c r="L253" i="1"/>
  <c r="K245" i="1" l="1"/>
  <c r="L245" i="1"/>
  <c r="J245" i="1"/>
  <c r="K24" i="1" l="1"/>
  <c r="L24" i="1"/>
  <c r="J24" i="1"/>
  <c r="J483" i="1" l="1"/>
  <c r="J71" i="1"/>
  <c r="K184" i="1" l="1"/>
  <c r="L184" i="1"/>
  <c r="J184" i="1"/>
  <c r="K178" i="1"/>
  <c r="L178" i="1"/>
  <c r="J178" i="1"/>
  <c r="K42" i="1" l="1"/>
  <c r="L42" i="1"/>
  <c r="M42" i="1"/>
  <c r="N42" i="1"/>
  <c r="O42" i="1"/>
  <c r="P42" i="1"/>
  <c r="J42" i="1"/>
  <c r="K483" i="1" l="1"/>
  <c r="K482" i="1" s="1"/>
  <c r="K481" i="1" s="1"/>
  <c r="K480" i="1" s="1"/>
  <c r="L483" i="1"/>
  <c r="L482" i="1" s="1"/>
  <c r="L481" i="1" s="1"/>
  <c r="L480" i="1" s="1"/>
  <c r="M483" i="1"/>
  <c r="N483" i="1"/>
  <c r="O483" i="1"/>
  <c r="P483" i="1"/>
  <c r="J482" i="1"/>
  <c r="J481" i="1" s="1"/>
  <c r="J480" i="1" s="1"/>
  <c r="K205" i="1" l="1"/>
  <c r="L205" i="1"/>
  <c r="J205" i="1"/>
  <c r="J203" i="1"/>
  <c r="J202" i="1" l="1"/>
  <c r="L431" i="1"/>
  <c r="L430" i="1" s="1"/>
  <c r="L436" i="1" l="1"/>
  <c r="L435" i="1" s="1"/>
  <c r="M499" i="1"/>
  <c r="N499" i="1"/>
  <c r="O499" i="1"/>
  <c r="P499" i="1"/>
  <c r="K527" i="1"/>
  <c r="L527" i="1"/>
  <c r="J342" i="1" l="1"/>
  <c r="J373" i="1" l="1"/>
  <c r="K533" i="1"/>
  <c r="L533" i="1"/>
  <c r="J533" i="1"/>
  <c r="M225" i="1"/>
  <c r="N225" i="1"/>
  <c r="O225" i="1"/>
  <c r="P225" i="1"/>
  <c r="L61" i="1" l="1"/>
  <c r="K61" i="1"/>
  <c r="J61" i="1"/>
  <c r="L207" i="1" l="1"/>
  <c r="K207" i="1"/>
  <c r="J207" i="1"/>
  <c r="L330" i="1" l="1"/>
  <c r="K330" i="1"/>
  <c r="J330" i="1"/>
  <c r="L203" i="1" l="1"/>
  <c r="L202" i="1" s="1"/>
  <c r="K203" i="1"/>
  <c r="K202" i="1" s="1"/>
  <c r="J527" i="1"/>
  <c r="L236" i="1"/>
  <c r="K236" i="1"/>
  <c r="J236" i="1"/>
  <c r="L248" i="1"/>
  <c r="L244" i="1" s="1"/>
  <c r="K248" i="1"/>
  <c r="K244" i="1" s="1"/>
  <c r="J248" i="1"/>
  <c r="J244" i="1" s="1"/>
  <c r="L264" i="1"/>
  <c r="L263" i="1" s="1"/>
  <c r="L260" i="1" s="1"/>
  <c r="K264" i="1"/>
  <c r="K263" i="1" s="1"/>
  <c r="K260" i="1" s="1"/>
  <c r="J264" i="1"/>
  <c r="J263" i="1" s="1"/>
  <c r="L478" i="1"/>
  <c r="L477" i="1" s="1"/>
  <c r="K478" i="1"/>
  <c r="K477" i="1" s="1"/>
  <c r="J478" i="1"/>
  <c r="J477" i="1" s="1"/>
  <c r="L329" i="1"/>
  <c r="K329" i="1"/>
  <c r="J329" i="1"/>
  <c r="K499" i="1" l="1"/>
  <c r="L499" i="1"/>
  <c r="J233" i="1"/>
  <c r="J232" i="1" s="1"/>
  <c r="L233" i="1"/>
  <c r="L232" i="1" s="1"/>
  <c r="K233" i="1"/>
  <c r="K232" i="1" s="1"/>
  <c r="L282" i="1" l="1"/>
  <c r="L281" i="1" s="1"/>
  <c r="L303" i="1" l="1"/>
  <c r="L302" i="1" s="1"/>
  <c r="L301" i="1" s="1"/>
  <c r="K303" i="1"/>
  <c r="K302" i="1" s="1"/>
  <c r="K301" i="1" s="1"/>
  <c r="J303" i="1"/>
  <c r="J302" i="1" l="1"/>
  <c r="J301" i="1" s="1"/>
  <c r="L125" i="1"/>
  <c r="K125" i="1"/>
  <c r="L321" i="1" l="1"/>
  <c r="L320" i="1" s="1"/>
  <c r="K321" i="1"/>
  <c r="K320" i="1" s="1"/>
  <c r="J321" i="1"/>
  <c r="J320" i="1" s="1"/>
  <c r="L16" i="1" l="1"/>
  <c r="K16" i="1"/>
  <c r="J16" i="1"/>
  <c r="J136" i="1"/>
  <c r="J133" i="1"/>
  <c r="K66" i="1" l="1"/>
  <c r="L66" i="1"/>
  <c r="K226" i="1" l="1"/>
  <c r="K225" i="1" s="1"/>
  <c r="L226" i="1"/>
  <c r="L225" i="1" s="1"/>
  <c r="J226" i="1"/>
  <c r="K13" i="1" l="1"/>
  <c r="K12" i="1" s="1"/>
  <c r="L13" i="1"/>
  <c r="L12" i="1" s="1"/>
  <c r="J13" i="1"/>
  <c r="J12" i="1" s="1"/>
  <c r="K19" i="1"/>
  <c r="K18" i="1" s="1"/>
  <c r="L19" i="1"/>
  <c r="L18" i="1" s="1"/>
  <c r="J19" i="1"/>
  <c r="J18" i="1" s="1"/>
  <c r="K22" i="1"/>
  <c r="K21" i="1" s="1"/>
  <c r="L22" i="1"/>
  <c r="L21" i="1" s="1"/>
  <c r="J22" i="1"/>
  <c r="J21" i="1" s="1"/>
  <c r="K15" i="1"/>
  <c r="L15" i="1"/>
  <c r="J15" i="1"/>
  <c r="K33" i="1"/>
  <c r="L33" i="1"/>
  <c r="K47" i="1"/>
  <c r="L47" i="1"/>
  <c r="K110" i="1"/>
  <c r="L110" i="1"/>
  <c r="J192" i="1"/>
  <c r="K228" i="1"/>
  <c r="K224" i="1" s="1"/>
  <c r="K223" i="1" s="1"/>
  <c r="L228" i="1"/>
  <c r="L224" i="1" s="1"/>
  <c r="L223" i="1" s="1"/>
  <c r="J235" i="1"/>
  <c r="J240" i="1"/>
  <c r="J239" i="1" s="1"/>
  <c r="J231" i="1" l="1"/>
  <c r="J110" i="1"/>
  <c r="M110" i="1" l="1"/>
  <c r="M60" i="1" s="1"/>
  <c r="M59" i="1" s="1"/>
  <c r="N110" i="1"/>
  <c r="N60" i="1" s="1"/>
  <c r="N59" i="1" s="1"/>
  <c r="O110" i="1"/>
  <c r="O60" i="1" s="1"/>
  <c r="O59" i="1" s="1"/>
  <c r="P110" i="1"/>
  <c r="P60" i="1" s="1"/>
  <c r="P59" i="1" s="1"/>
  <c r="J47" i="1"/>
  <c r="L219" i="1" l="1"/>
  <c r="K219" i="1"/>
  <c r="J219" i="1"/>
  <c r="L217" i="1"/>
  <c r="K217" i="1"/>
  <c r="J217" i="1"/>
  <c r="L221" i="1" l="1"/>
  <c r="K221" i="1"/>
  <c r="J221" i="1"/>
  <c r="K133" i="1" l="1"/>
  <c r="L133" i="1"/>
  <c r="J66" i="1" l="1"/>
  <c r="J261" i="1" l="1"/>
  <c r="J260" i="1" s="1"/>
  <c r="J125" i="1" l="1"/>
  <c r="K107" i="1" l="1"/>
  <c r="K106" i="1" s="1"/>
  <c r="L107" i="1"/>
  <c r="L106" i="1" s="1"/>
  <c r="J107" i="1"/>
  <c r="J106" i="1" s="1"/>
  <c r="K71" i="1" l="1"/>
  <c r="L71" i="1"/>
  <c r="K252" i="1" l="1"/>
  <c r="K251" i="1" s="1"/>
  <c r="J253" i="1"/>
  <c r="J252" i="1" l="1"/>
  <c r="J251" i="1" s="1"/>
  <c r="M268" i="1"/>
  <c r="N268" i="1"/>
  <c r="O268" i="1"/>
  <c r="P268" i="1"/>
  <c r="L267" i="1" l="1"/>
  <c r="K267" i="1"/>
  <c r="K121" i="1" l="1"/>
  <c r="K120" i="1" s="1"/>
  <c r="L121" i="1"/>
  <c r="L120" i="1" s="1"/>
  <c r="J121" i="1"/>
  <c r="J120" i="1" s="1"/>
  <c r="J141" i="1" l="1"/>
  <c r="K215" i="1" l="1"/>
  <c r="L215" i="1"/>
  <c r="K436" i="1" l="1"/>
  <c r="K435" i="1" s="1"/>
  <c r="J436" i="1"/>
  <c r="J435" i="1" s="1"/>
  <c r="L447" i="1" l="1"/>
  <c r="L446" i="1" s="1"/>
  <c r="K447" i="1"/>
  <c r="K446" i="1" s="1"/>
  <c r="J447" i="1"/>
  <c r="J446" i="1" s="1"/>
  <c r="K44" i="1" l="1"/>
  <c r="L44" i="1"/>
  <c r="M44" i="1"/>
  <c r="M32" i="1" s="1"/>
  <c r="N44" i="1"/>
  <c r="N32" i="1" s="1"/>
  <c r="O44" i="1"/>
  <c r="O32" i="1" s="1"/>
  <c r="P44" i="1"/>
  <c r="P32" i="1" s="1"/>
  <c r="J44" i="1"/>
  <c r="K141" i="1" l="1"/>
  <c r="L141" i="1"/>
  <c r="L451" i="1" l="1"/>
  <c r="L450" i="1" s="1"/>
  <c r="L449" i="1" s="1"/>
  <c r="K451" i="1"/>
  <c r="K450" i="1" s="1"/>
  <c r="K449" i="1" s="1"/>
  <c r="J451" i="1"/>
  <c r="J450" i="1" s="1"/>
  <c r="J449" i="1" s="1"/>
  <c r="J215" i="1" l="1"/>
  <c r="M302" i="1" l="1"/>
  <c r="N302" i="1"/>
  <c r="O302" i="1"/>
  <c r="P302" i="1"/>
  <c r="K282" i="1"/>
  <c r="K281" i="1" s="1"/>
  <c r="M288" i="1"/>
  <c r="M281" i="1" s="1"/>
  <c r="M280" i="1" s="1"/>
  <c r="M6" i="1" s="1"/>
  <c r="N288" i="1"/>
  <c r="N281" i="1" s="1"/>
  <c r="N280" i="1" s="1"/>
  <c r="N6" i="1" s="1"/>
  <c r="O288" i="1"/>
  <c r="O281" i="1" s="1"/>
  <c r="O280" i="1" s="1"/>
  <c r="O6" i="1" s="1"/>
  <c r="P288" i="1"/>
  <c r="P281" i="1" s="1"/>
  <c r="P280" i="1" s="1"/>
  <c r="P6" i="1" s="1"/>
  <c r="K93" i="1" l="1"/>
  <c r="L93" i="1"/>
  <c r="J93" i="1"/>
  <c r="L117" i="1" l="1"/>
  <c r="K117" i="1"/>
  <c r="J117" i="1"/>
  <c r="L240" i="1" l="1"/>
  <c r="L239" i="1" s="1"/>
  <c r="K240" i="1"/>
  <c r="K239" i="1" s="1"/>
  <c r="M267" i="1" l="1"/>
  <c r="N267" i="1"/>
  <c r="O267" i="1"/>
  <c r="P267" i="1"/>
  <c r="J197" i="1" l="1"/>
  <c r="L418" i="1" l="1"/>
  <c r="K418" i="1"/>
  <c r="J418" i="1"/>
  <c r="L421" i="1" l="1"/>
  <c r="L417" i="1" s="1"/>
  <c r="K421" i="1"/>
  <c r="K417" i="1" s="1"/>
  <c r="J421" i="1"/>
  <c r="J417" i="1" s="1"/>
  <c r="M433" i="1" l="1"/>
  <c r="M299" i="1" l="1"/>
  <c r="J318" i="1" l="1"/>
  <c r="L235" i="1" l="1"/>
  <c r="L231" i="1" s="1"/>
  <c r="L230" i="1" s="1"/>
  <c r="K235" i="1"/>
  <c r="K231" i="1" s="1"/>
  <c r="K230" i="1" s="1"/>
  <c r="L525" i="1" l="1"/>
  <c r="K525" i="1"/>
  <c r="J525" i="1"/>
  <c r="J524" i="1" l="1"/>
  <c r="K524" i="1"/>
  <c r="L524" i="1"/>
  <c r="L386" i="1" l="1"/>
  <c r="L385" i="1" s="1"/>
  <c r="K386" i="1"/>
  <c r="K385" i="1" s="1"/>
  <c r="J386" i="1"/>
  <c r="J385" i="1" s="1"/>
  <c r="L531" i="1" l="1"/>
  <c r="L523" i="1" s="1"/>
  <c r="K531" i="1"/>
  <c r="J531" i="1"/>
  <c r="J523" i="1" s="1"/>
  <c r="L392" i="1"/>
  <c r="L391" i="1" s="1"/>
  <c r="K392" i="1"/>
  <c r="K391" i="1" s="1"/>
  <c r="J392" i="1"/>
  <c r="J391" i="1" s="1"/>
  <c r="K390" i="1" l="1"/>
  <c r="J390" i="1"/>
  <c r="L390" i="1"/>
  <c r="J530" i="1"/>
  <c r="K530" i="1"/>
  <c r="K523" i="1"/>
  <c r="L530" i="1"/>
  <c r="J230" i="1"/>
  <c r="L374" i="1"/>
  <c r="L373" i="1" s="1"/>
  <c r="K374" i="1"/>
  <c r="K373" i="1" s="1"/>
  <c r="K474" i="1"/>
  <c r="K473" i="1" s="1"/>
  <c r="L443" i="1"/>
  <c r="L442" i="1" s="1"/>
  <c r="K443" i="1"/>
  <c r="K442" i="1" s="1"/>
  <c r="L429" i="1"/>
  <c r="K431" i="1"/>
  <c r="K430" i="1" s="1"/>
  <c r="L427" i="1"/>
  <c r="K427" i="1"/>
  <c r="L424" i="1"/>
  <c r="L407" i="1" s="1"/>
  <c r="K424" i="1"/>
  <c r="K407" i="1" s="1"/>
  <c r="L404" i="1"/>
  <c r="L403" i="1" s="1"/>
  <c r="L402" i="1" s="1"/>
  <c r="K404" i="1"/>
  <c r="K403" i="1" s="1"/>
  <c r="K402" i="1" s="1"/>
  <c r="L399" i="1"/>
  <c r="L398" i="1" s="1"/>
  <c r="L397" i="1" s="1"/>
  <c r="K399" i="1"/>
  <c r="K398" i="1" s="1"/>
  <c r="K397" i="1" s="1"/>
  <c r="L383" i="1"/>
  <c r="L382" i="1" s="1"/>
  <c r="K383" i="1"/>
  <c r="K382" i="1" s="1"/>
  <c r="L380" i="1"/>
  <c r="K380" i="1"/>
  <c r="L378" i="1"/>
  <c r="K378" i="1"/>
  <c r="L371" i="1"/>
  <c r="L370" i="1" s="1"/>
  <c r="K371" i="1"/>
  <c r="K370" i="1" s="1"/>
  <c r="L354" i="1"/>
  <c r="L341" i="1" s="1"/>
  <c r="K354" i="1"/>
  <c r="K341" i="1" s="1"/>
  <c r="L336" i="1"/>
  <c r="L335" i="1" s="1"/>
  <c r="L334" i="1" s="1"/>
  <c r="L333" i="1" s="1"/>
  <c r="K335" i="1"/>
  <c r="K334" i="1" s="1"/>
  <c r="K333" i="1" s="1"/>
  <c r="L318" i="1"/>
  <c r="L317" i="1" s="1"/>
  <c r="L316" i="1" s="1"/>
  <c r="L280" i="1" s="1"/>
  <c r="K318" i="1"/>
  <c r="K317" i="1" s="1"/>
  <c r="K316" i="1" s="1"/>
  <c r="K280" i="1" s="1"/>
  <c r="K243" i="1"/>
  <c r="K242" i="1" s="1"/>
  <c r="L213" i="1"/>
  <c r="L212" i="1" s="1"/>
  <c r="L211" i="1" s="1"/>
  <c r="L210" i="1" s="1"/>
  <c r="K213" i="1"/>
  <c r="K212" i="1" s="1"/>
  <c r="K211" i="1" s="1"/>
  <c r="K210" i="1" s="1"/>
  <c r="L200" i="1"/>
  <c r="L199" i="1" s="1"/>
  <c r="K200" i="1"/>
  <c r="K199" i="1" s="1"/>
  <c r="L195" i="1"/>
  <c r="L194" i="1" s="1"/>
  <c r="K195" i="1"/>
  <c r="K194" i="1" s="1"/>
  <c r="L192" i="1"/>
  <c r="L191" i="1" s="1"/>
  <c r="K192" i="1"/>
  <c r="K191" i="1" s="1"/>
  <c r="L187" i="1"/>
  <c r="L186" i="1" s="1"/>
  <c r="K187" i="1"/>
  <c r="K186" i="1" s="1"/>
  <c r="L183" i="1"/>
  <c r="K183" i="1"/>
  <c r="L181" i="1"/>
  <c r="L180" i="1" s="1"/>
  <c r="K181" i="1"/>
  <c r="K180" i="1" s="1"/>
  <c r="L177" i="1"/>
  <c r="K177" i="1"/>
  <c r="L160" i="1"/>
  <c r="L159" i="1" s="1"/>
  <c r="K160" i="1"/>
  <c r="K159" i="1" s="1"/>
  <c r="L155" i="1"/>
  <c r="L154" i="1" s="1"/>
  <c r="K155" i="1"/>
  <c r="K154" i="1" s="1"/>
  <c r="L151" i="1"/>
  <c r="L150" i="1" s="1"/>
  <c r="K151" i="1"/>
  <c r="K150" i="1" s="1"/>
  <c r="L136" i="1"/>
  <c r="K136" i="1"/>
  <c r="L132" i="1"/>
  <c r="L119" i="1" s="1"/>
  <c r="K132" i="1"/>
  <c r="K119" i="1" s="1"/>
  <c r="L79" i="1"/>
  <c r="K79" i="1"/>
  <c r="L75" i="1"/>
  <c r="K75" i="1"/>
  <c r="L38" i="1"/>
  <c r="L32" i="1" s="1"/>
  <c r="L31" i="1" s="1"/>
  <c r="K38" i="1"/>
  <c r="K32" i="1" s="1"/>
  <c r="K31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40" i="1"/>
  <c r="J79" i="1"/>
  <c r="J443" i="1"/>
  <c r="J442" i="1" s="1"/>
  <c r="J183" i="1"/>
  <c r="J38" i="1"/>
  <c r="J33" i="1"/>
  <c r="J32" i="1" s="1"/>
  <c r="J187" i="1"/>
  <c r="J186" i="1" s="1"/>
  <c r="J75" i="1"/>
  <c r="J155" i="1"/>
  <c r="J154" i="1" s="1"/>
  <c r="J383" i="1"/>
  <c r="J382" i="1" s="1"/>
  <c r="J431" i="1"/>
  <c r="J430" i="1" s="1"/>
  <c r="J424" i="1"/>
  <c r="J427" i="1"/>
  <c r="J404" i="1"/>
  <c r="J403" i="1" s="1"/>
  <c r="J402" i="1" s="1"/>
  <c r="J399" i="1"/>
  <c r="J398" i="1" s="1"/>
  <c r="J397" i="1" s="1"/>
  <c r="J378" i="1"/>
  <c r="J380" i="1"/>
  <c r="J371" i="1"/>
  <c r="J370" i="1" s="1"/>
  <c r="J369" i="1" s="1"/>
  <c r="J354" i="1"/>
  <c r="J341" i="1" s="1"/>
  <c r="J336" i="1"/>
  <c r="J335" i="1" s="1"/>
  <c r="J334" i="1" s="1"/>
  <c r="J333" i="1" s="1"/>
  <c r="J317" i="1"/>
  <c r="J316" i="1" s="1"/>
  <c r="J280" i="1" s="1"/>
  <c r="J243" i="1"/>
  <c r="J242" i="1" s="1"/>
  <c r="J225" i="1"/>
  <c r="J224" i="1" s="1"/>
  <c r="J213" i="1"/>
  <c r="J212" i="1" s="1"/>
  <c r="J211" i="1" s="1"/>
  <c r="J191" i="1"/>
  <c r="J195" i="1"/>
  <c r="J194" i="1" s="1"/>
  <c r="J200" i="1"/>
  <c r="J199" i="1" s="1"/>
  <c r="J177" i="1"/>
  <c r="J181" i="1"/>
  <c r="J180" i="1" s="1"/>
  <c r="J160" i="1"/>
  <c r="J159" i="1" s="1"/>
  <c r="J151" i="1"/>
  <c r="J150" i="1" s="1"/>
  <c r="J132" i="1"/>
  <c r="J119" i="1" s="1"/>
  <c r="J28" i="1"/>
  <c r="J27" i="1" s="1"/>
  <c r="J26" i="1" s="1"/>
  <c r="J10" i="1"/>
  <c r="J9" i="1" s="1"/>
  <c r="J8" i="1" s="1"/>
  <c r="K190" i="1" l="1"/>
  <c r="K189" i="1" s="1"/>
  <c r="L190" i="1"/>
  <c r="L189" i="1" s="1"/>
  <c r="L60" i="1"/>
  <c r="L59" i="1" s="1"/>
  <c r="J407" i="1"/>
  <c r="J406" i="1" s="1"/>
  <c r="J60" i="1"/>
  <c r="J59" i="1" s="1"/>
  <c r="K60" i="1"/>
  <c r="K59" i="1" s="1"/>
  <c r="K369" i="1"/>
  <c r="L369" i="1"/>
  <c r="J31" i="1"/>
  <c r="K406" i="1"/>
  <c r="K340" i="1"/>
  <c r="K339" i="1" s="1"/>
  <c r="L340" i="1"/>
  <c r="L339" i="1" s="1"/>
  <c r="K176" i="1"/>
  <c r="L176" i="1"/>
  <c r="J176" i="1"/>
  <c r="J190" i="1"/>
  <c r="J189" i="1" s="1"/>
  <c r="L406" i="1"/>
  <c r="L396" i="1" s="1"/>
  <c r="K429" i="1"/>
  <c r="J429" i="1"/>
  <c r="L7" i="1"/>
  <c r="J7" i="1"/>
  <c r="J259" i="1"/>
  <c r="L243" i="1"/>
  <c r="K7" i="1"/>
  <c r="J474" i="1"/>
  <c r="J473" i="1" s="1"/>
  <c r="L474" i="1"/>
  <c r="L473" i="1" s="1"/>
  <c r="L252" i="1"/>
  <c r="L251" i="1" s="1"/>
  <c r="J441" i="1"/>
  <c r="J440" i="1" s="1"/>
  <c r="K441" i="1"/>
  <c r="K440" i="1" s="1"/>
  <c r="L441" i="1"/>
  <c r="L440" i="1" s="1"/>
  <c r="L259" i="1"/>
  <c r="K259" i="1"/>
  <c r="J210" i="1"/>
  <c r="L149" i="1"/>
  <c r="L377" i="1"/>
  <c r="L376" i="1" s="1"/>
  <c r="K140" i="1"/>
  <c r="K139" i="1" s="1"/>
  <c r="K149" i="1"/>
  <c r="K377" i="1"/>
  <c r="K376" i="1" s="1"/>
  <c r="J223" i="1"/>
  <c r="L140" i="1"/>
  <c r="L139" i="1" s="1"/>
  <c r="J139" i="1"/>
  <c r="J377" i="1"/>
  <c r="J376" i="1" s="1"/>
  <c r="J149" i="1"/>
  <c r="L30" i="1" l="1"/>
  <c r="K30" i="1"/>
  <c r="L242" i="1"/>
  <c r="J396" i="1"/>
  <c r="K396" i="1"/>
  <c r="L368" i="1"/>
  <c r="J340" i="1"/>
  <c r="J339" i="1" s="1"/>
  <c r="J30" i="1"/>
  <c r="K368" i="1"/>
  <c r="J368" i="1"/>
  <c r="L6" i="1" l="1"/>
  <c r="K6" i="1"/>
  <c r="J6" i="1"/>
</calcChain>
</file>

<file path=xl/sharedStrings.xml><?xml version="1.0" encoding="utf-8"?>
<sst xmlns="http://schemas.openxmlformats.org/spreadsheetml/2006/main" count="3485" uniqueCount="619">
  <si>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</si>
  <si>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</si>
  <si>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</si>
  <si>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</si>
  <si>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</si>
  <si>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</si>
  <si>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</si>
  <si>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</si>
  <si>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</si>
  <si>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</si>
  <si>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</si>
  <si>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</si>
  <si>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</si>
  <si>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</si>
  <si>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</si>
  <si>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</si>
  <si>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</si>
  <si>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</si>
  <si>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</si>
  <si>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</si>
  <si>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</si>
  <si>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</si>
  <si>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</si>
  <si>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</si>
  <si>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</si>
  <si>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</si>
  <si>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</si>
  <si>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</si>
  <si>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</si>
  <si>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</si>
  <si>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</si>
  <si>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</si>
  <si>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</si>
  <si>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</si>
  <si>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</si>
  <si>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</si>
  <si>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</si>
  <si>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</si>
  <si>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</si>
  <si>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</si>
  <si>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</si>
  <si>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</si>
  <si>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</si>
  <si>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</si>
  <si>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</si>
  <si>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</si>
  <si>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</si>
  <si>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</si>
  <si>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</si>
  <si>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</si>
  <si>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</si>
  <si>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</si>
  <si>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</si>
  <si>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</si>
  <si>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</si>
  <si>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</si>
  <si>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</si>
  <si>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</si>
  <si>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</si>
  <si>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</si>
  <si>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</si>
  <si>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</si>
  <si>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</si>
  <si>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</si>
  <si>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</si>
  <si>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</si>
  <si>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</si>
  <si>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</si>
  <si>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</si>
  <si>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</si>
  <si>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</si>
  <si>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</si>
  <si>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</si>
  <si>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</si>
  <si>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</si>
  <si>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</si>
  <si>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</si>
  <si>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</si>
  <si>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</si>
  <si>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</si>
  <si>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</si>
  <si>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</si>
  <si>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</si>
  <si>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</si>
  <si>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</si>
  <si>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</si>
  <si>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</si>
  <si>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</si>
  <si>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</si>
  <si>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</si>
  <si>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</si>
  <si>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</si>
  <si>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</si>
  <si>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</si>
  <si>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</si>
  <si>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</si>
  <si>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</si>
  <si>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</si>
  <si>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</si>
  <si>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</si>
  <si>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</si>
  <si>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</si>
  <si>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</si>
  <si>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</si>
  <si>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</si>
  <si>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</si>
  <si>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</si>
  <si>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</si>
  <si>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</si>
  <si>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</si>
  <si>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</si>
  <si>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</si>
  <si>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</si>
  <si>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</si>
  <si>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</si>
  <si>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</si>
  <si>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</si>
  <si>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</si>
  <si>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</si>
  <si>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</si>
  <si>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</si>
  <si>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</si>
  <si>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</si>
  <si>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</si>
  <si>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</si>
  <si>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</si>
  <si>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</si>
  <si>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</si>
  <si>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</si>
  <si>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</si>
  <si>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</si>
  <si>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</si>
  <si>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</si>
  <si>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</si>
  <si>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</si>
  <si>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</si>
  <si>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</si>
  <si>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</si>
  <si>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</si>
  <si>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</si>
  <si>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</si>
  <si>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</si>
  <si>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</si>
  <si>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</si>
  <si>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</si>
  <si>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</si>
  <si>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</si>
  <si>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</si>
  <si>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</si>
  <si>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</si>
  <si>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</si>
  <si>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</si>
  <si>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</si>
  <si>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</si>
  <si>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</si>
  <si>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</si>
  <si>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</si>
  <si>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</si>
  <si>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</si>
  <si>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</si>
  <si>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</si>
  <si>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</si>
  <si>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</si>
  <si>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</si>
  <si>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</si>
  <si>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</si>
  <si>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</si>
  <si>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</si>
  <si>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</si>
  <si>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</si>
  <si>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</si>
  <si>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</si>
  <si>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</si>
  <si>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</si>
  <si>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</si>
  <si>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</si>
  <si>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</si>
  <si>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</si>
  <si>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</si>
  <si>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</si>
  <si>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</si>
  <si>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</si>
  <si>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</si>
  <si>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</si>
  <si>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</si>
  <si>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</si>
  <si>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</si>
  <si>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</si>
  <si>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</si>
  <si>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</si>
  <si>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</si>
  <si>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</si>
  <si>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</si>
  <si>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</si>
  <si>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</si>
  <si>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</si>
  <si>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</si>
  <si>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</si>
  <si>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</si>
  <si>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</si>
  <si>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</si>
  <si>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</si>
  <si>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</si>
  <si>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</si>
  <si>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</si>
  <si>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</si>
  <si>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</si>
  <si>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</si>
  <si>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</si>
  <si>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</si>
  <si>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</si>
  <si>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</si>
  <si>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</si>
  <si>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</si>
  <si>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</si>
  <si>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</si>
  <si>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</si>
  <si>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</si>
  <si>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</si>
  <si>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</si>
  <si>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</si>
  <si>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</si>
  <si>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</si>
  <si>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</si>
  <si>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</si>
  <si>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</si>
  <si>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</si>
  <si>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</si>
  <si>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</si>
  <si>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</si>
  <si>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</si>
  <si>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</si>
  <si>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</si>
  <si>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</si>
  <si>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</si>
  <si>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</si>
  <si>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</si>
  <si>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</si>
  <si>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</si>
  <si>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</si>
  <si>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</si>
  <si>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</si>
  <si>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</si>
  <si>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</si>
  <si>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</si>
  <si>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</si>
  <si>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</si>
  <si>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</si>
  <si>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</si>
  <si>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</si>
  <si>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</si>
  <si>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</si>
  <si>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</si>
  <si>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</si>
  <si>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</si>
  <si>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</si>
  <si>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</si>
  <si>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</si>
  <si>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</si>
  <si>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</si>
  <si>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</si>
  <si>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</si>
  <si>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</si>
  <si>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</si>
  <si>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</si>
  <si>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</si>
  <si>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</si>
  <si>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</si>
  <si>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</si>
  <si>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</si>
  <si>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</si>
  <si>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</si>
  <si>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</si>
  <si>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</si>
  <si>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</si>
  <si>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</si>
  <si>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</si>
  <si>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>78590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</si>
  <si>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</si>
  <si>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</si>
  <si>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</si>
  <si>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</si>
  <si>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</si>
  <si>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</si>
  <si>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</si>
  <si>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</si>
  <si>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</si>
  <si>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</si>
  <si>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</si>
  <si>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</si>
  <si>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</si>
  <si>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</si>
  <si>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</si>
  <si>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</si>
  <si>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</si>
  <si>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</si>
  <si>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</si>
  <si>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</si>
  <si>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</si>
  <si>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</si>
  <si>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</si>
  <si>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</si>
  <si>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</si>
  <si>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</si>
  <si>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</si>
  <si>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</si>
  <si>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</si>
  <si>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</si>
  <si>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</si>
  <si>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</si>
  <si>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</si>
  <si>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</si>
  <si>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</si>
  <si>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</si>
  <si>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</si>
  <si>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</si>
  <si>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</si>
  <si>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</si>
  <si>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</si>
  <si>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</si>
  <si>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</si>
  <si>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</si>
  <si>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</si>
  <si>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</si>
  <si>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</si>
  <si>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</si>
  <si>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</si>
  <si>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</si>
  <si>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</si>
  <si>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</si>
  <si>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</si>
  <si>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</si>
  <si>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</si>
  <si>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</si>
  <si>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</si>
  <si>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</si>
  <si>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</si>
  <si>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</si>
  <si>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</si>
  <si>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Закупка товаров, работ и услуг для муниципальных нужд (фед)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</si>
  <si>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</si>
  <si>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</si>
  <si>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</si>
  <si>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</si>
  <si>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</si>
  <si>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</si>
  <si>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</si>
  <si>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</si>
  <si>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</si>
  <si>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</si>
  <si>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</si>
  <si>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</si>
  <si>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</si>
  <si>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</si>
  <si>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</si>
  <si>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</si>
  <si>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</si>
  <si>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</si>
  <si>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</si>
  <si>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</si>
  <si>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</si>
  <si>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</si>
  <si>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</si>
  <si>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</si>
  <si>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</si>
  <si>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</si>
  <si>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</si>
  <si>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</si>
  <si>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</si>
  <si>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</si>
  <si>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</si>
  <si>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</si>
  <si>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</si>
  <si>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</si>
  <si>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</si>
  <si>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</si>
  <si>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</si>
  <si>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</si>
  <si>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</si>
  <si>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</si>
  <si>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</si>
  <si>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</si>
  <si>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</si>
  <si>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</si>
  <si>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</si>
  <si>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</si>
  <si>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</si>
  <si>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</si>
  <si>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</si>
  <si>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</si>
  <si>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</si>
  <si>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</si>
  <si>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9.5.2</t>
  </si>
  <si>
    <t>21</t>
  </si>
  <si>
    <t>21.1</t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</si>
  <si>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</si>
  <si>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</si>
  <si>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</si>
  <si>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</si>
  <si>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</si>
  <si>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</si>
  <si>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</si>
  <si>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</si>
  <si>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</si>
  <si>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</si>
  <si>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</si>
  <si>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</si>
  <si>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</si>
  <si>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</si>
  <si>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</si>
  <si>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</si>
  <si>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</si>
  <si>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</si>
  <si>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</si>
  <si>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</si>
  <si>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</si>
  <si>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</si>
  <si>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</si>
  <si>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</si>
  <si>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</si>
  <si>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</si>
  <si>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</si>
  <si>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</si>
  <si>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>L4670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</si>
  <si>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</si>
  <si>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</si>
  <si>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</si>
  <si>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</si>
  <si>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</si>
  <si>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</si>
  <si>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</si>
  <si>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</si>
  <si>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«Современный облик сельских территорий»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</si>
  <si>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</si>
  <si>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</si>
  <si>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</si>
  <si>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</si>
  <si>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</si>
  <si>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</si>
  <si>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</si>
  <si>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</si>
  <si>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</si>
  <si>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</si>
  <si>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</si>
  <si>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</si>
  <si>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</si>
  <si>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</si>
  <si>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12.2.4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</si>
  <si>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</si>
  <si>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</si>
  <si>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</si>
  <si>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</si>
  <si>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</si>
  <si>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</si>
  <si>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</si>
  <si>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</si>
  <si>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</si>
  <si>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</si>
  <si>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</si>
  <si>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</si>
  <si>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</si>
  <si>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</si>
  <si>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</si>
  <si>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</si>
  <si>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</si>
  <si>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</si>
  <si>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</si>
  <si>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</si>
  <si>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</si>
  <si>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</si>
  <si>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</si>
  <si>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</si>
  <si>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</si>
  <si>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 xml:space="preserve">Расходы на  мероприятия по развитию градостроительной деятельности 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</si>
  <si>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</si>
  <si>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</si>
  <si>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</si>
  <si>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</si>
  <si>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</si>
  <si>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</si>
  <si>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</si>
  <si>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</si>
  <si>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</si>
  <si>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</si>
  <si>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</si>
  <si>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</si>
  <si>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</si>
  <si>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</si>
  <si>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</si>
  <si>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</si>
  <si>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</si>
  <si>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>9.5.1.</t>
  </si>
  <si>
    <t>Комплекс процессных мероприятий "Управление государственными финансами"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</si>
  <si>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</si>
  <si>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</si>
  <si>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</si>
  <si>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</si>
  <si>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</si>
  <si>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</si>
  <si>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</si>
  <si>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</si>
  <si>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</si>
  <si>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</si>
  <si>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</si>
  <si>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</si>
  <si>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</si>
  <si>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</si>
  <si>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</si>
  <si>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</si>
  <si>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</si>
  <si>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</si>
  <si>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</si>
  <si>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</si>
  <si>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</si>
  <si>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</si>
  <si>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</si>
  <si>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</si>
  <si>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</si>
  <si>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</si>
  <si>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</si>
  <si>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24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</si>
  <si>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</si>
  <si>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</si>
  <si>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22.1.1</t>
  </si>
  <si>
    <t>50500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</si>
  <si>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</si>
  <si>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</si>
  <si>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</si>
  <si>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</si>
  <si>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</si>
  <si>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</si>
  <si>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</si>
  <si>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</si>
  <si>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</si>
  <si>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</si>
  <si>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</si>
  <si>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</si>
  <si>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9Д130</t>
  </si>
  <si>
    <t>Иные межбюджетные трансферты за счет субсидии на содержание и обслуживание мест массового отдыха населения</t>
  </si>
  <si>
    <t>78520</t>
  </si>
  <si>
    <t xml:space="preserve"> Закупка товаров, работ и услуг для муниципальных нужд (соф)</t>
  </si>
  <si>
    <t>S9350</t>
  </si>
  <si>
    <t>Расходы на реализацию мероприятий по развитию спортивной инфраструктуры муниципальной собственности  Закупка товаров, работ и услуг для муниципальных нужд</t>
  </si>
  <si>
    <t>S9190</t>
  </si>
  <si>
    <t>21.2</t>
  </si>
  <si>
    <t>21.3</t>
  </si>
  <si>
    <t>22.1</t>
  </si>
  <si>
    <t>22.2</t>
  </si>
  <si>
    <t>22.3</t>
  </si>
  <si>
    <t>22.4</t>
  </si>
  <si>
    <t>22.5</t>
  </si>
  <si>
    <t>23.2.1</t>
  </si>
  <si>
    <t>Комплекс процессных мероприятий «Обеспечение эпизоотического благополучия»</t>
  </si>
  <si>
    <t>Основное мероприятие«Ремонт и капитальный ремонт автомобильных дорог общего пользования местного значения»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</si>
  <si>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2025 год и плановый период 2026 и 2027 годов </t>
  </si>
  <si>
    <t>2027 год</t>
  </si>
  <si>
    <t>Расходы на развитие транспортной инфраструктуры на сельских территориях</t>
  </si>
  <si>
    <t>Региональный проект "Семейные ценности и инфраструктура культуры"</t>
  </si>
  <si>
    <t xml:space="preserve">Расходы на государственную поддержку отрасли культуры </t>
  </si>
  <si>
    <t>Я5</t>
  </si>
  <si>
    <t>Расходы на государственную поддержку отрасли культуры Закупка товаров, работ и услуг для муниципальных нужд</t>
  </si>
  <si>
    <t xml:space="preserve">Закупка товаров , работ и услуг для муниципальных нужд (обл) </t>
  </si>
  <si>
    <t xml:space="preserve">Расходы на мероприятия по адаптации приориететных спортивных объектов, востребованных для адаптивной физической культурой и спортом инвалидов </t>
  </si>
  <si>
    <t>S8954</t>
  </si>
  <si>
    <t>L3720</t>
  </si>
  <si>
    <t>Основное мероприятие «Поддержка отрасли культуры»</t>
  </si>
  <si>
    <t>Региональный проект "Поддержка семьи"</t>
  </si>
  <si>
    <t>Я1</t>
  </si>
  <si>
    <t>53150</t>
  </si>
  <si>
    <t>Региональный проект "Все лучшее детям"</t>
  </si>
  <si>
    <t>Ю4</t>
  </si>
  <si>
    <t>Региональный проект "Педагоги и наставники"</t>
  </si>
  <si>
    <t>Ю6</t>
  </si>
  <si>
    <t>Региональный проект "Россия - страна возможностей"</t>
  </si>
  <si>
    <t>Ю1</t>
  </si>
  <si>
    <t>51160</t>
  </si>
  <si>
    <t>Региональный проект «Педагоги и наставники»</t>
  </si>
  <si>
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</si>
  <si>
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</t>
  </si>
  <si>
    <t>L2280</t>
  </si>
  <si>
    <t>Расходы на оснащение объектов спортивной инфраструктуры спортивно-технологическим оборудованием</t>
  </si>
  <si>
    <t xml:space="preserve"> Закупка товаров, работ и услуг для муниципальных нужд (обл)</t>
  </si>
  <si>
    <t>Региональный проект «Бизнес-спринт (Я выбираю спорт)</t>
  </si>
  <si>
    <r>
      <rPr>
        <b/>
        <sz val="12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</si>
  <si>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t>Расходы на выплаты персоналу в целях обеспечения выполнения функций муниципальными органами, казенными учреждениями (фед)</t>
  </si>
  <si>
    <t xml:space="preserve">Реализация программы комплексного развития молодежной политики </t>
  </si>
  <si>
    <t>2.2.2</t>
  </si>
  <si>
    <t>2.2.3</t>
  </si>
  <si>
    <t>2.6.2</t>
  </si>
  <si>
    <t>2.7.4</t>
  </si>
  <si>
    <t>9.3.2</t>
  </si>
  <si>
    <t>11.1.2</t>
  </si>
  <si>
    <t>Основное мероприятие «Информационно-профилактические мероприятия по профилактике наркомании»</t>
  </si>
  <si>
    <t>Мероприятия по профилактике  наркомании среди подростков</t>
  </si>
  <si>
    <t>2.1.2</t>
  </si>
  <si>
    <t>Основное мероприятие "Мероприятия по противодействию терроризма и экстремизма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</si>
  <si>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</si>
  <si>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«Материально-техническое обеспечение мероприятий по охране правопорядка»</t>
  </si>
  <si>
    <t>Основное мероприятие «Содержание имущества казны»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</si>
  <si>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</si>
  <si>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9.5.3</t>
  </si>
  <si>
    <t>Основное мероприятие «Правовое обучение потребителей, пропаганда законодательства о защите прав потребителей"</t>
  </si>
  <si>
    <t>16.1.2</t>
  </si>
  <si>
    <t>57501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</si>
  <si>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</si>
  <si>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</si>
  <si>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Закупка товаров, работ и услуг для муниципальных нужд 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</si>
  <si>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</si>
  <si>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Расходы на создание "умных"спортивных площадок в рамках реализации регионального проекта «Бизнес-спринт (Я выбираю спорт)</t>
  </si>
  <si>
    <t xml:space="preserve">Расходы на приобретение и монтаж оборудования для создания «умных» спортивных площадок </t>
  </si>
  <si>
    <t>Закупка товаров , работ и услуг  (соф)</t>
  </si>
  <si>
    <t>Закупка товаров , работ и услуг  (обл)</t>
  </si>
  <si>
    <t>Расходы на выплаты персоналу в целях обеспечения выполнения фунций муниципальными органами, казенными учреждениями</t>
  </si>
  <si>
    <t xml:space="preserve">Расходы на обеспечение деятельности председателя Совета народных депутатов (представительного органа муниципального образования) </t>
  </si>
  <si>
    <t>Иные межбюджетные трансферты за счет субсидии на подготовку и проведение празднования памятных дат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</si>
  <si>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</si>
  <si>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</si>
  <si>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5
к решению  Совета народных депутатов 
Лискинского муниципального района Воронежской области 
от_____________________2025 г. № ____
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           от  26 декабря 2024г. № 227
</t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</si>
  <si>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</t>
    </r>
    <r>
      <rPr>
        <sz val="12"/>
        <rFont val="Times New Roman"/>
        <family val="1"/>
        <charset val="204"/>
      </rPr>
      <t xml:space="preserve">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</si>
</sst>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2"/>
      <color rgb="FF9900CC"/>
      <name val="Calibri"/>
      <family val="2"/>
      <charset val="204"/>
      <scheme val="minor"/>
    </font>
    <font>
      <b/>
      <i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9" fillId="0" borderId="0" applyFont="0" applyFill="0" applyBorder="0" applyAlignment="0" applyProtection="0"/>
  </cellStyleXfs>
  <cellXfs count="206">
    <xf numFmtId="0" fontId="0" fillId="0" borderId="0" xfId="0"/>
    <xf numFmtId="0" fontId="1" fillId="2" borderId="0" xfId="0" applyFont="1" applyFill="1"/>
    <xf numFmtId="0" fontId="17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0" fontId="22" fillId="2" borderId="0" xfId="0" applyFont="1" applyFill="1"/>
    <xf numFmtId="0" fontId="30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5" fillId="2" borderId="0" xfId="0" applyFont="1" applyFill="1"/>
    <xf numFmtId="0" fontId="32" fillId="2" borderId="0" xfId="0" applyFont="1" applyFill="1"/>
    <xf numFmtId="0" fontId="33" fillId="2" borderId="0" xfId="0" applyFont="1" applyFill="1"/>
    <xf numFmtId="164" fontId="19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/>
    <xf numFmtId="164" fontId="14" fillId="2" borderId="0" xfId="0" applyNumberFormat="1" applyFont="1" applyFill="1" applyBorder="1" applyAlignment="1">
      <alignment horizontal="center" vertical="center"/>
    </xf>
    <xf numFmtId="0" fontId="40" fillId="2" borderId="0" xfId="0" applyFont="1" applyFill="1"/>
    <xf numFmtId="0" fontId="1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2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44" fillId="2" borderId="0" xfId="0" applyFont="1" applyFill="1"/>
    <xf numFmtId="0" fontId="45" fillId="2" borderId="0" xfId="0" applyFont="1" applyFill="1"/>
    <xf numFmtId="164" fontId="5" fillId="2" borderId="0" xfId="0" applyNumberFormat="1" applyFont="1" applyFill="1"/>
    <xf numFmtId="0" fontId="47" fillId="2" borderId="0" xfId="0" applyFont="1" applyFill="1"/>
    <xf numFmtId="0" fontId="5" fillId="2" borderId="0" xfId="0" applyFont="1" applyFill="1" applyAlignment="1">
      <alignment vertical="center"/>
    </xf>
    <xf numFmtId="0" fontId="48" fillId="2" borderId="0" xfId="0" applyFont="1" applyFill="1"/>
    <xf numFmtId="0" fontId="0" fillId="2" borderId="0" xfId="0" applyFont="1" applyFill="1"/>
    <xf numFmtId="0" fontId="0" fillId="3" borderId="0" xfId="0" applyFont="1" applyFill="1"/>
    <xf numFmtId="0" fontId="7" fillId="3" borderId="0" xfId="0" applyFont="1" applyFill="1"/>
    <xf numFmtId="0" fontId="7" fillId="4" borderId="0" xfId="0" applyFont="1" applyFill="1"/>
    <xf numFmtId="0" fontId="28" fillId="4" borderId="0" xfId="0" applyFont="1" applyFill="1"/>
    <xf numFmtId="0" fontId="11" fillId="2" borderId="0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/>
    </xf>
    <xf numFmtId="49" fontId="46" fillId="2" borderId="1" xfId="0" applyNumberFormat="1" applyFont="1" applyFill="1" applyBorder="1" applyAlignment="1">
      <alignment horizontal="left" vertical="center"/>
    </xf>
    <xf numFmtId="49" fontId="11" fillId="2" borderId="0" xfId="0" applyNumberFormat="1" applyFont="1" applyFill="1" applyBorder="1" applyAlignment="1">
      <alignment horizontal="left" vertical="center"/>
    </xf>
    <xf numFmtId="164" fontId="16" fillId="5" borderId="3" xfId="0" applyNumberFormat="1" applyFont="1" applyFill="1" applyBorder="1" applyAlignment="1">
      <alignment horizontal="center" vertical="center"/>
    </xf>
    <xf numFmtId="0" fontId="19" fillId="5" borderId="0" xfId="0" applyFont="1" applyFill="1"/>
    <xf numFmtId="0" fontId="7" fillId="5" borderId="0" xfId="0" applyFont="1" applyFill="1"/>
    <xf numFmtId="0" fontId="22" fillId="2" borderId="0" xfId="0" applyFont="1" applyFill="1" applyAlignment="1">
      <alignment vertical="center"/>
    </xf>
    <xf numFmtId="0" fontId="22" fillId="4" borderId="0" xfId="0" applyFont="1" applyFill="1"/>
    <xf numFmtId="49" fontId="8" fillId="2" borderId="0" xfId="0" applyNumberFormat="1" applyFont="1" applyFill="1" applyBorder="1" applyAlignment="1">
      <alignment horizontal="center" vertical="center"/>
    </xf>
    <xf numFmtId="0" fontId="29" fillId="5" borderId="0" xfId="0" applyFont="1" applyFill="1"/>
    <xf numFmtId="0" fontId="49" fillId="2" borderId="0" xfId="0" applyFont="1" applyFill="1"/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vertical="center"/>
    </xf>
    <xf numFmtId="49" fontId="16" fillId="0" borderId="10" xfId="0" applyNumberFormat="1" applyFont="1" applyFill="1" applyBorder="1" applyAlignment="1">
      <alignment vertical="center"/>
    </xf>
    <xf numFmtId="49" fontId="16" fillId="0" borderId="3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left" vertical="center"/>
    </xf>
    <xf numFmtId="49" fontId="26" fillId="0" borderId="2" xfId="0" applyNumberFormat="1" applyFont="1" applyFill="1" applyBorder="1" applyAlignment="1">
      <alignment horizontal="left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17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wrapText="1"/>
    </xf>
    <xf numFmtId="0" fontId="27" fillId="0" borderId="0" xfId="0" applyFont="1" applyFill="1" applyAlignment="1">
      <alignment vertical="center" wrapText="1"/>
    </xf>
    <xf numFmtId="0" fontId="27" fillId="0" borderId="4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vertical="center"/>
    </xf>
    <xf numFmtId="49" fontId="16" fillId="0" borderId="13" xfId="0" applyNumberFormat="1" applyFont="1" applyFill="1" applyBorder="1" applyAlignment="1">
      <alignment vertical="center"/>
    </xf>
    <xf numFmtId="49" fontId="16" fillId="0" borderId="14" xfId="0" applyNumberFormat="1" applyFont="1" applyFill="1" applyBorder="1" applyAlignment="1">
      <alignment vertical="center"/>
    </xf>
    <xf numFmtId="49" fontId="16" fillId="0" borderId="7" xfId="0" applyNumberFormat="1" applyFont="1" applyFill="1" applyBorder="1" applyAlignment="1">
      <alignment vertical="center"/>
    </xf>
    <xf numFmtId="49" fontId="16" fillId="0" borderId="8" xfId="0" applyNumberFormat="1" applyFont="1" applyFill="1" applyBorder="1" applyAlignment="1">
      <alignment vertical="center"/>
    </xf>
    <xf numFmtId="49" fontId="16" fillId="0" borderId="9" xfId="0" applyNumberFormat="1" applyFont="1" applyFill="1" applyBorder="1" applyAlignment="1">
      <alignment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27" fillId="0" borderId="15" xfId="0" applyNumberFormat="1" applyFont="1" applyFill="1" applyBorder="1" applyAlignment="1">
      <alignment horizontal="left" vertical="center"/>
    </xf>
    <xf numFmtId="0" fontId="27" fillId="0" borderId="0" xfId="0" applyFont="1" applyFill="1"/>
    <xf numFmtId="49" fontId="27" fillId="0" borderId="1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13" xfId="0" applyNumberFormat="1" applyFont="1" applyFill="1" applyBorder="1" applyAlignment="1">
      <alignment horizontal="center" vertical="center"/>
    </xf>
    <xf numFmtId="49" fontId="27" fillId="0" borderId="14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/>
    </xf>
    <xf numFmtId="164" fontId="42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49" fontId="27" fillId="0" borderId="18" xfId="0" applyNumberFormat="1" applyFont="1" applyFill="1" applyBorder="1" applyAlignment="1">
      <alignment horizontal="left" vertical="center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/>
    <xf numFmtId="49" fontId="27" fillId="0" borderId="0" xfId="0" applyNumberFormat="1" applyFont="1" applyFill="1" applyAlignment="1">
      <alignment horizontal="left" vertical="center"/>
    </xf>
    <xf numFmtId="49" fontId="26" fillId="0" borderId="1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9900CC"/>
      <color rgb="FF800080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9"/>
  <sheetViews>
    <sheetView tabSelected="1" view="pageBreakPreview" topLeftCell="A2" zoomScale="90" zoomScaleNormal="90" zoomScaleSheetLayoutView="90" workbookViewId="0">
      <selection activeCell="Z10" sqref="Z10"/>
    </sheetView>
  </sheetViews>
  <sheetFormatPr defaultColWidth="9.140625" defaultRowHeight="17.25" x14ac:dyDescent="0.25"/>
  <cols>
    <col min="1" max="1" width="7.85546875" style="70" customWidth="1"/>
    <col min="2" max="2" width="79.85546875" style="56" customWidth="1"/>
    <col min="3" max="3" width="7.28515625" style="57" customWidth="1"/>
    <col min="4" max="4" width="6.5703125" style="57" customWidth="1"/>
    <col min="5" max="5" width="7.7109375" style="57" customWidth="1"/>
    <col min="6" max="6" width="9.140625" style="57"/>
    <col min="7" max="7" width="11.42578125" style="57" bestFit="1" customWidth="1"/>
    <col min="8" max="9" width="9.140625" style="57"/>
    <col min="10" max="12" width="19.85546875" style="57" customWidth="1"/>
    <col min="13" max="13" width="10.5703125" style="16" hidden="1" customWidth="1"/>
    <col min="14" max="16" width="0" style="16" hidden="1" customWidth="1"/>
    <col min="17" max="17" width="9.140625" style="16"/>
    <col min="18" max="19" width="9.140625" style="16" hidden="1" customWidth="1"/>
    <col min="20" max="20" width="19.28515625" style="16" hidden="1" customWidth="1"/>
    <col min="21" max="22" width="0" style="16" hidden="1" customWidth="1"/>
    <col min="23" max="16384" width="9.140625" style="16"/>
  </cols>
  <sheetData>
    <row r="1" spans="1:16" ht="344.25" customHeight="1" x14ac:dyDescent="0.25">
      <c r="A1" s="81" t="s">
        <v>617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6" ht="63" customHeight="1" x14ac:dyDescent="0.25">
      <c r="A2" s="82" t="s">
        <v>554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6" ht="33.6" customHeight="1" x14ac:dyDescent="0.25">
      <c r="A3" s="69"/>
      <c r="B3" s="50"/>
      <c r="C3" s="51"/>
      <c r="D3" s="51"/>
      <c r="E3" s="51"/>
      <c r="F3" s="51"/>
      <c r="G3" s="51"/>
      <c r="H3" s="51"/>
      <c r="I3" s="51"/>
      <c r="J3" s="51"/>
      <c r="K3" s="51"/>
      <c r="L3" s="52" t="s">
        <v>119</v>
      </c>
    </row>
    <row r="4" spans="1:16" s="24" customFormat="1" ht="21" customHeight="1" x14ac:dyDescent="0.25">
      <c r="A4" s="176" t="s">
        <v>122</v>
      </c>
      <c r="B4" s="83" t="s">
        <v>0</v>
      </c>
      <c r="C4" s="84" t="s">
        <v>116</v>
      </c>
      <c r="D4" s="85"/>
      <c r="E4" s="85"/>
      <c r="F4" s="86"/>
      <c r="G4" s="87" t="s">
        <v>117</v>
      </c>
      <c r="H4" s="87" t="s">
        <v>118</v>
      </c>
      <c r="I4" s="87" t="s">
        <v>120</v>
      </c>
      <c r="J4" s="88" t="s">
        <v>344</v>
      </c>
      <c r="K4" s="88" t="s">
        <v>422</v>
      </c>
      <c r="L4" s="88" t="s">
        <v>555</v>
      </c>
    </row>
    <row r="5" spans="1:16" s="25" customFormat="1" ht="16.5" x14ac:dyDescent="0.25">
      <c r="A5" s="110">
        <v>1</v>
      </c>
      <c r="B5" s="89">
        <v>2</v>
      </c>
      <c r="C5" s="90" t="s">
        <v>78</v>
      </c>
      <c r="D5" s="90"/>
      <c r="E5" s="90"/>
      <c r="F5" s="90"/>
      <c r="G5" s="91">
        <v>4</v>
      </c>
      <c r="H5" s="91">
        <v>5</v>
      </c>
      <c r="I5" s="91">
        <v>6</v>
      </c>
      <c r="J5" s="88">
        <v>7</v>
      </c>
      <c r="K5" s="88">
        <v>8</v>
      </c>
      <c r="L5" s="88">
        <v>9</v>
      </c>
    </row>
    <row r="6" spans="1:16" s="27" customFormat="1" ht="20.25" x14ac:dyDescent="0.25">
      <c r="A6" s="110"/>
      <c r="B6" s="83" t="s">
        <v>121</v>
      </c>
      <c r="C6" s="92"/>
      <c r="D6" s="92"/>
      <c r="E6" s="92"/>
      <c r="F6" s="93"/>
      <c r="G6" s="94"/>
      <c r="H6" s="95"/>
      <c r="I6" s="96"/>
      <c r="J6" s="97">
        <f>+J7+J30+J189+J210+J223+J230+J242+J259+J280+J333+J339+J368+J396+J440+J449+J454+J466+J470+J473+J477+J487+J499+J523+J480</f>
        <v>4133358.9999999991</v>
      </c>
      <c r="K6" s="97">
        <f>+K7+K30+K189+K210+K223+K230+K242+K259+K280+K333+K339+K368+K396+K440+K449+K454+K466+K470+K473+K477+K487+K499+K523+K480</f>
        <v>3552205.4000000004</v>
      </c>
      <c r="L6" s="97">
        <f>+L7+L30+L189+L210+L223+L230+L242+L259+L280+L333+L339+L368+L396+L440+L449+L454+L466+L470+L473+L477+L487+L499+L523+L480</f>
        <v>3777970.0000000005</v>
      </c>
      <c r="M6" s="26" t="e">
        <f>SUM(M7+M30+M189+M210+M223+M230+M242+M259+M280+M333+M339+#REF!+M368+M396+M440+#REF!+M473+M499+M523+#REF!+#REF!+M487)</f>
        <v>#REF!</v>
      </c>
      <c r="N6" s="26" t="e">
        <f>SUM(N7+N30+N189+N210+N223+N230+N242+N259+N280+N333+N339+#REF!+N368+N396+N440+#REF!+N473+N499+N523+#REF!+#REF!+N487)</f>
        <v>#REF!</v>
      </c>
      <c r="O6" s="26" t="e">
        <f>SUM(O7+O30+O189+O210+O223+O230+O242+O259+O280+O333+O339+#REF!+O368+O396+O440+#REF!+O473+O499+O523+#REF!+#REF!+O487)</f>
        <v>#REF!</v>
      </c>
      <c r="P6" s="26" t="e">
        <f>SUM(P7+P30+P189+P210+P223+P230+P242+P259+P280+P333+P339+#REF!+P368+P396+P440+#REF!+P473+P499+P523+#REF!+#REF!+P487)</f>
        <v>#REF!</v>
      </c>
    </row>
    <row r="7" spans="1:16" s="17" customFormat="1" ht="31.5" x14ac:dyDescent="0.25">
      <c r="A7" s="110">
        <v>1</v>
      </c>
      <c r="B7" s="83" t="s">
        <v>521</v>
      </c>
      <c r="C7" s="92" t="s">
        <v>1</v>
      </c>
      <c r="D7" s="92">
        <v>0</v>
      </c>
      <c r="E7" s="92" t="s">
        <v>2</v>
      </c>
      <c r="F7" s="93" t="s">
        <v>3</v>
      </c>
      <c r="G7" s="98"/>
      <c r="H7" s="99"/>
      <c r="I7" s="100"/>
      <c r="J7" s="101">
        <f>SUM(J8+J26)</f>
        <v>6057</v>
      </c>
      <c r="K7" s="101">
        <f>SUM(K8+K26)</f>
        <v>5813</v>
      </c>
      <c r="L7" s="101">
        <f>SUM(L8+L26)</f>
        <v>5813</v>
      </c>
    </row>
    <row r="8" spans="1:16" s="11" customFormat="1" ht="31.5" x14ac:dyDescent="0.25">
      <c r="A8" s="110" t="s">
        <v>123</v>
      </c>
      <c r="B8" s="83" t="s">
        <v>522</v>
      </c>
      <c r="C8" s="92" t="s">
        <v>1</v>
      </c>
      <c r="D8" s="92">
        <v>1</v>
      </c>
      <c r="E8" s="92" t="s">
        <v>2</v>
      </c>
      <c r="F8" s="93" t="s">
        <v>3</v>
      </c>
      <c r="G8" s="98"/>
      <c r="H8" s="99"/>
      <c r="I8" s="100"/>
      <c r="J8" s="101">
        <f>SUM(J9+J12+J15+J18+J21+J24)</f>
        <v>5987</v>
      </c>
      <c r="K8" s="101">
        <f>SUM(K9+K12+K15+K18+K21+K24)</f>
        <v>5743</v>
      </c>
      <c r="L8" s="101">
        <f>SUM(L9+L12+L15+L18+L21+L24)</f>
        <v>5743</v>
      </c>
    </row>
    <row r="9" spans="1:16" s="2" customFormat="1" ht="36" customHeight="1" x14ac:dyDescent="0.25">
      <c r="A9" s="110" t="s">
        <v>124</v>
      </c>
      <c r="B9" s="83" t="s">
        <v>375</v>
      </c>
      <c r="C9" s="92" t="s">
        <v>1</v>
      </c>
      <c r="D9" s="92">
        <v>1</v>
      </c>
      <c r="E9" s="92" t="s">
        <v>1</v>
      </c>
      <c r="F9" s="93" t="s">
        <v>3</v>
      </c>
      <c r="G9" s="98"/>
      <c r="H9" s="99"/>
      <c r="I9" s="100"/>
      <c r="J9" s="101">
        <f>SUM(J10)</f>
        <v>5257</v>
      </c>
      <c r="K9" s="101">
        <f t="shared" ref="K9:L9" si="0">SUM(K10)</f>
        <v>5013</v>
      </c>
      <c r="L9" s="101">
        <f t="shared" si="0"/>
        <v>5013</v>
      </c>
    </row>
    <row r="10" spans="1:16" s="4" customFormat="1" x14ac:dyDescent="0.3">
      <c r="A10" s="110"/>
      <c r="B10" s="83" t="s">
        <v>376</v>
      </c>
      <c r="C10" s="92" t="s">
        <v>1</v>
      </c>
      <c r="D10" s="92">
        <v>1</v>
      </c>
      <c r="E10" s="92" t="s">
        <v>1</v>
      </c>
      <c r="F10" s="93">
        <v>80900</v>
      </c>
      <c r="G10" s="98"/>
      <c r="H10" s="99"/>
      <c r="I10" s="100"/>
      <c r="J10" s="101">
        <f>SUM(J11)</f>
        <v>5257</v>
      </c>
      <c r="K10" s="101">
        <f>SUM(K11)</f>
        <v>5013</v>
      </c>
      <c r="L10" s="101">
        <f>SUM(L11)</f>
        <v>5013</v>
      </c>
    </row>
    <row r="11" spans="1:16" s="22" customFormat="1" ht="19.5" customHeight="1" x14ac:dyDescent="0.3">
      <c r="A11" s="111"/>
      <c r="B11" s="102" t="s">
        <v>176</v>
      </c>
      <c r="C11" s="103" t="s">
        <v>1</v>
      </c>
      <c r="D11" s="103" t="s">
        <v>38</v>
      </c>
      <c r="E11" s="103" t="s">
        <v>1</v>
      </c>
      <c r="F11" s="103" t="s">
        <v>6</v>
      </c>
      <c r="G11" s="104">
        <v>200</v>
      </c>
      <c r="H11" s="104" t="s">
        <v>4</v>
      </c>
      <c r="I11" s="104" t="s">
        <v>90</v>
      </c>
      <c r="J11" s="105">
        <v>5257</v>
      </c>
      <c r="K11" s="105">
        <v>5013</v>
      </c>
      <c r="L11" s="105">
        <v>5013</v>
      </c>
      <c r="M11" s="22">
        <v>450</v>
      </c>
      <c r="N11" s="22">
        <v>468</v>
      </c>
    </row>
    <row r="12" spans="1:16" s="9" customFormat="1" ht="33.75" customHeight="1" x14ac:dyDescent="0.3">
      <c r="A12" s="110" t="s">
        <v>263</v>
      </c>
      <c r="B12" s="83" t="s">
        <v>323</v>
      </c>
      <c r="C12" s="92" t="s">
        <v>1</v>
      </c>
      <c r="D12" s="92" t="s">
        <v>38</v>
      </c>
      <c r="E12" s="92" t="s">
        <v>7</v>
      </c>
      <c r="F12" s="92" t="s">
        <v>3</v>
      </c>
      <c r="G12" s="106"/>
      <c r="H12" s="106"/>
      <c r="I12" s="106"/>
      <c r="J12" s="101">
        <f>SUM(J13)</f>
        <v>100</v>
      </c>
      <c r="K12" s="101">
        <f t="shared" ref="K12:L12" si="1">SUM(K13)</f>
        <v>100</v>
      </c>
      <c r="L12" s="101">
        <f t="shared" si="1"/>
        <v>100</v>
      </c>
    </row>
    <row r="13" spans="1:16" s="15" customFormat="1" ht="36.6" customHeight="1" x14ac:dyDescent="0.3">
      <c r="A13" s="110"/>
      <c r="B13" s="83" t="s">
        <v>324</v>
      </c>
      <c r="C13" s="92" t="s">
        <v>1</v>
      </c>
      <c r="D13" s="92" t="s">
        <v>38</v>
      </c>
      <c r="E13" s="92" t="s">
        <v>7</v>
      </c>
      <c r="F13" s="92" t="s">
        <v>6</v>
      </c>
      <c r="G13" s="106"/>
      <c r="H13" s="106"/>
      <c r="I13" s="106"/>
      <c r="J13" s="101">
        <f>SUM(J14)</f>
        <v>100</v>
      </c>
      <c r="K13" s="101">
        <f t="shared" ref="K13:L13" si="2">SUM(K14)</f>
        <v>100</v>
      </c>
      <c r="L13" s="101">
        <f t="shared" si="2"/>
        <v>100</v>
      </c>
    </row>
    <row r="14" spans="1:16" s="22" customFormat="1" ht="16.5" customHeight="1" x14ac:dyDescent="0.3">
      <c r="A14" s="111"/>
      <c r="B14" s="102" t="s">
        <v>176</v>
      </c>
      <c r="C14" s="103" t="s">
        <v>1</v>
      </c>
      <c r="D14" s="103" t="s">
        <v>38</v>
      </c>
      <c r="E14" s="103" t="s">
        <v>7</v>
      </c>
      <c r="F14" s="103" t="s">
        <v>6</v>
      </c>
      <c r="G14" s="104" t="s">
        <v>177</v>
      </c>
      <c r="H14" s="104" t="s">
        <v>4</v>
      </c>
      <c r="I14" s="104" t="s">
        <v>90</v>
      </c>
      <c r="J14" s="105">
        <v>100</v>
      </c>
      <c r="K14" s="105">
        <v>100</v>
      </c>
      <c r="L14" s="105">
        <v>100</v>
      </c>
    </row>
    <row r="15" spans="1:16" s="9" customFormat="1" ht="30" customHeight="1" x14ac:dyDescent="0.3">
      <c r="A15" s="110" t="s">
        <v>325</v>
      </c>
      <c r="B15" s="83" t="s">
        <v>595</v>
      </c>
      <c r="C15" s="92" t="s">
        <v>1</v>
      </c>
      <c r="D15" s="92" t="s">
        <v>38</v>
      </c>
      <c r="E15" s="92" t="s">
        <v>4</v>
      </c>
      <c r="F15" s="92" t="s">
        <v>3</v>
      </c>
      <c r="G15" s="106"/>
      <c r="H15" s="106"/>
      <c r="I15" s="106"/>
      <c r="J15" s="101">
        <f>SUM(J16)</f>
        <v>620</v>
      </c>
      <c r="K15" s="101">
        <f t="shared" ref="K15:L15" si="3">SUM(K16)</f>
        <v>620</v>
      </c>
      <c r="L15" s="101">
        <f t="shared" si="3"/>
        <v>620</v>
      </c>
    </row>
    <row r="16" spans="1:16" s="15" customFormat="1" ht="18.75" customHeight="1" x14ac:dyDescent="0.3">
      <c r="A16" s="110"/>
      <c r="B16" s="83" t="s">
        <v>326</v>
      </c>
      <c r="C16" s="92" t="s">
        <v>1</v>
      </c>
      <c r="D16" s="92" t="s">
        <v>38</v>
      </c>
      <c r="E16" s="92" t="s">
        <v>4</v>
      </c>
      <c r="F16" s="92" t="s">
        <v>6</v>
      </c>
      <c r="G16" s="106"/>
      <c r="H16" s="106"/>
      <c r="I16" s="106"/>
      <c r="J16" s="101">
        <f>+SUM(J17:J17)</f>
        <v>620</v>
      </c>
      <c r="K16" s="101">
        <f>+SUM(K17:K17)</f>
        <v>620</v>
      </c>
      <c r="L16" s="101">
        <f>+SUM(L17:L17)</f>
        <v>620</v>
      </c>
    </row>
    <row r="17" spans="1:16" s="14" customFormat="1" ht="15.75" customHeight="1" x14ac:dyDescent="0.3">
      <c r="A17" s="111"/>
      <c r="B17" s="102" t="s">
        <v>176</v>
      </c>
      <c r="C17" s="103" t="s">
        <v>1</v>
      </c>
      <c r="D17" s="103" t="s">
        <v>38</v>
      </c>
      <c r="E17" s="103" t="s">
        <v>4</v>
      </c>
      <c r="F17" s="103" t="s">
        <v>6</v>
      </c>
      <c r="G17" s="104" t="s">
        <v>177</v>
      </c>
      <c r="H17" s="104" t="s">
        <v>4</v>
      </c>
      <c r="I17" s="104" t="s">
        <v>90</v>
      </c>
      <c r="J17" s="105">
        <v>620</v>
      </c>
      <c r="K17" s="105">
        <v>620</v>
      </c>
      <c r="L17" s="105">
        <v>620</v>
      </c>
    </row>
    <row r="18" spans="1:16" s="9" customFormat="1" ht="34.9" customHeight="1" x14ac:dyDescent="0.3">
      <c r="A18" s="110" t="s">
        <v>327</v>
      </c>
      <c r="B18" s="83" t="s">
        <v>328</v>
      </c>
      <c r="C18" s="92" t="s">
        <v>1</v>
      </c>
      <c r="D18" s="92" t="s">
        <v>38</v>
      </c>
      <c r="E18" s="92" t="s">
        <v>21</v>
      </c>
      <c r="F18" s="92" t="s">
        <v>3</v>
      </c>
      <c r="G18" s="106"/>
      <c r="H18" s="106"/>
      <c r="I18" s="106"/>
      <c r="J18" s="101">
        <f>SUM(J19)</f>
        <v>10</v>
      </c>
      <c r="K18" s="101">
        <f t="shared" ref="K18:L18" si="4">SUM(K19)</f>
        <v>10</v>
      </c>
      <c r="L18" s="101">
        <f t="shared" si="4"/>
        <v>10</v>
      </c>
    </row>
    <row r="19" spans="1:16" s="15" customFormat="1" ht="22.9" customHeight="1" x14ac:dyDescent="0.3">
      <c r="A19" s="110"/>
      <c r="B19" s="83" t="s">
        <v>329</v>
      </c>
      <c r="C19" s="92" t="s">
        <v>1</v>
      </c>
      <c r="D19" s="92" t="s">
        <v>38</v>
      </c>
      <c r="E19" s="92" t="s">
        <v>21</v>
      </c>
      <c r="F19" s="92" t="s">
        <v>6</v>
      </c>
      <c r="G19" s="106"/>
      <c r="H19" s="106"/>
      <c r="I19" s="106"/>
      <c r="J19" s="101">
        <f>SUM(J20)</f>
        <v>10</v>
      </c>
      <c r="K19" s="101">
        <f t="shared" ref="K19:L19" si="5">SUM(K20)</f>
        <v>10</v>
      </c>
      <c r="L19" s="101">
        <f t="shared" si="5"/>
        <v>10</v>
      </c>
    </row>
    <row r="20" spans="1:16" s="14" customFormat="1" ht="20.45" customHeight="1" x14ac:dyDescent="0.3">
      <c r="A20" s="111"/>
      <c r="B20" s="102" t="s">
        <v>176</v>
      </c>
      <c r="C20" s="103" t="s">
        <v>1</v>
      </c>
      <c r="D20" s="103" t="s">
        <v>38</v>
      </c>
      <c r="E20" s="103" t="s">
        <v>21</v>
      </c>
      <c r="F20" s="103" t="s">
        <v>6</v>
      </c>
      <c r="G20" s="104" t="s">
        <v>177</v>
      </c>
      <c r="H20" s="104" t="s">
        <v>4</v>
      </c>
      <c r="I20" s="104" t="s">
        <v>90</v>
      </c>
      <c r="J20" s="105">
        <v>10</v>
      </c>
      <c r="K20" s="105">
        <v>10</v>
      </c>
      <c r="L20" s="105">
        <v>10</v>
      </c>
    </row>
    <row r="21" spans="1:16" s="9" customFormat="1" ht="36.75" hidden="1" customHeight="1" x14ac:dyDescent="0.3">
      <c r="A21" s="110" t="s">
        <v>330</v>
      </c>
      <c r="B21" s="83" t="s">
        <v>597</v>
      </c>
      <c r="C21" s="92" t="s">
        <v>1</v>
      </c>
      <c r="D21" s="92" t="s">
        <v>38</v>
      </c>
      <c r="E21" s="92" t="s">
        <v>30</v>
      </c>
      <c r="F21" s="92" t="s">
        <v>3</v>
      </c>
      <c r="G21" s="106"/>
      <c r="H21" s="106"/>
      <c r="I21" s="106"/>
      <c r="J21" s="101">
        <f>SUM(J22)</f>
        <v>0</v>
      </c>
      <c r="K21" s="101">
        <f>SUM(K22)</f>
        <v>0</v>
      </c>
      <c r="L21" s="101">
        <f>SUM(L22)</f>
        <v>0</v>
      </c>
    </row>
    <row r="22" spans="1:16" s="15" customFormat="1" ht="27.75" hidden="1" customHeight="1" x14ac:dyDescent="0.3">
      <c r="A22" s="110"/>
      <c r="B22" s="83" t="s">
        <v>331</v>
      </c>
      <c r="C22" s="92" t="s">
        <v>1</v>
      </c>
      <c r="D22" s="92" t="s">
        <v>38</v>
      </c>
      <c r="E22" s="92" t="s">
        <v>30</v>
      </c>
      <c r="F22" s="92" t="s">
        <v>6</v>
      </c>
      <c r="G22" s="106"/>
      <c r="H22" s="106"/>
      <c r="I22" s="106"/>
      <c r="J22" s="101">
        <f>SUM(J23)</f>
        <v>0</v>
      </c>
      <c r="K22" s="101">
        <f t="shared" ref="K22:L22" si="6">SUM(K23)</f>
        <v>0</v>
      </c>
      <c r="L22" s="101">
        <f t="shared" si="6"/>
        <v>0</v>
      </c>
    </row>
    <row r="23" spans="1:16" s="14" customFormat="1" ht="24" hidden="1" customHeight="1" x14ac:dyDescent="0.3">
      <c r="A23" s="111"/>
      <c r="B23" s="102" t="s">
        <v>176</v>
      </c>
      <c r="C23" s="103" t="s">
        <v>1</v>
      </c>
      <c r="D23" s="103" t="s">
        <v>38</v>
      </c>
      <c r="E23" s="103" t="s">
        <v>30</v>
      </c>
      <c r="F23" s="103" t="s">
        <v>6</v>
      </c>
      <c r="G23" s="104" t="s">
        <v>177</v>
      </c>
      <c r="H23" s="104" t="s">
        <v>4</v>
      </c>
      <c r="I23" s="104" t="s">
        <v>90</v>
      </c>
      <c r="J23" s="105">
        <v>0</v>
      </c>
      <c r="K23" s="105">
        <v>0</v>
      </c>
      <c r="L23" s="105">
        <v>0</v>
      </c>
    </row>
    <row r="24" spans="1:16" s="14" customFormat="1" ht="34.15" hidden="1" customHeight="1" x14ac:dyDescent="0.3">
      <c r="A24" s="110" t="s">
        <v>330</v>
      </c>
      <c r="B24" s="83" t="s">
        <v>421</v>
      </c>
      <c r="C24" s="92" t="s">
        <v>1</v>
      </c>
      <c r="D24" s="92" t="s">
        <v>38</v>
      </c>
      <c r="E24" s="92" t="s">
        <v>5</v>
      </c>
      <c r="F24" s="92" t="s">
        <v>3</v>
      </c>
      <c r="G24" s="104"/>
      <c r="H24" s="104"/>
      <c r="I24" s="104"/>
      <c r="J24" s="101">
        <f>J25</f>
        <v>0</v>
      </c>
      <c r="K24" s="101">
        <f t="shared" ref="K24:L24" si="7">K25</f>
        <v>0</v>
      </c>
      <c r="L24" s="101">
        <f t="shared" si="7"/>
        <v>0</v>
      </c>
    </row>
    <row r="25" spans="1:16" s="14" customFormat="1" ht="49.9" hidden="1" customHeight="1" x14ac:dyDescent="0.3">
      <c r="A25" s="111"/>
      <c r="B25" s="107" t="s">
        <v>420</v>
      </c>
      <c r="C25" s="103" t="s">
        <v>1</v>
      </c>
      <c r="D25" s="103" t="s">
        <v>38</v>
      </c>
      <c r="E25" s="103" t="s">
        <v>5</v>
      </c>
      <c r="F25" s="103" t="s">
        <v>419</v>
      </c>
      <c r="G25" s="104" t="s">
        <v>185</v>
      </c>
      <c r="H25" s="104" t="s">
        <v>33</v>
      </c>
      <c r="I25" s="104" t="s">
        <v>35</v>
      </c>
      <c r="J25" s="105">
        <v>0</v>
      </c>
      <c r="K25" s="105">
        <v>0</v>
      </c>
      <c r="L25" s="105">
        <v>0</v>
      </c>
    </row>
    <row r="26" spans="1:16" s="1" customFormat="1" ht="47.25" x14ac:dyDescent="0.25">
      <c r="A26" s="110" t="s">
        <v>125</v>
      </c>
      <c r="B26" s="83" t="s">
        <v>596</v>
      </c>
      <c r="C26" s="92" t="s">
        <v>1</v>
      </c>
      <c r="D26" s="92">
        <v>2</v>
      </c>
      <c r="E26" s="92" t="s">
        <v>2</v>
      </c>
      <c r="F26" s="92" t="s">
        <v>3</v>
      </c>
      <c r="G26" s="108"/>
      <c r="H26" s="108"/>
      <c r="I26" s="108"/>
      <c r="J26" s="101">
        <f>SUM(J27)</f>
        <v>70</v>
      </c>
      <c r="K26" s="101">
        <f t="shared" ref="K26:L26" si="8">SUM(K27)</f>
        <v>70</v>
      </c>
      <c r="L26" s="101">
        <f t="shared" si="8"/>
        <v>70</v>
      </c>
    </row>
    <row r="27" spans="1:16" s="2" customFormat="1" ht="31.5" x14ac:dyDescent="0.25">
      <c r="A27" s="110" t="s">
        <v>126</v>
      </c>
      <c r="B27" s="83" t="s">
        <v>592</v>
      </c>
      <c r="C27" s="92" t="s">
        <v>1</v>
      </c>
      <c r="D27" s="92">
        <v>2</v>
      </c>
      <c r="E27" s="92" t="s">
        <v>1</v>
      </c>
      <c r="F27" s="92" t="s">
        <v>3</v>
      </c>
      <c r="G27" s="108"/>
      <c r="H27" s="108"/>
      <c r="I27" s="108"/>
      <c r="J27" s="101">
        <f>SUM(J28)</f>
        <v>70</v>
      </c>
      <c r="K27" s="101">
        <f t="shared" ref="K27:L28" si="9">SUM(K28)</f>
        <v>70</v>
      </c>
      <c r="L27" s="101">
        <f t="shared" si="9"/>
        <v>70</v>
      </c>
    </row>
    <row r="28" spans="1:16" s="4" customFormat="1" x14ac:dyDescent="0.3">
      <c r="A28" s="110"/>
      <c r="B28" s="83" t="s">
        <v>593</v>
      </c>
      <c r="C28" s="92" t="s">
        <v>1</v>
      </c>
      <c r="D28" s="92">
        <v>2</v>
      </c>
      <c r="E28" s="92" t="s">
        <v>1</v>
      </c>
      <c r="F28" s="92">
        <v>80900</v>
      </c>
      <c r="G28" s="108"/>
      <c r="H28" s="108"/>
      <c r="I28" s="108"/>
      <c r="J28" s="101">
        <f>SUM(J29)</f>
        <v>70</v>
      </c>
      <c r="K28" s="101">
        <f t="shared" si="9"/>
        <v>70</v>
      </c>
      <c r="L28" s="101">
        <f t="shared" si="9"/>
        <v>70</v>
      </c>
    </row>
    <row r="29" spans="1:16" s="22" customFormat="1" x14ac:dyDescent="0.3">
      <c r="A29" s="111"/>
      <c r="B29" s="102" t="s">
        <v>176</v>
      </c>
      <c r="C29" s="103" t="s">
        <v>1</v>
      </c>
      <c r="D29" s="103" t="s">
        <v>69</v>
      </c>
      <c r="E29" s="103" t="s">
        <v>1</v>
      </c>
      <c r="F29" s="103" t="s">
        <v>6</v>
      </c>
      <c r="G29" s="109" t="s">
        <v>177</v>
      </c>
      <c r="H29" s="109" t="s">
        <v>4</v>
      </c>
      <c r="I29" s="109" t="s">
        <v>90</v>
      </c>
      <c r="J29" s="105">
        <v>70</v>
      </c>
      <c r="K29" s="105">
        <v>70</v>
      </c>
      <c r="L29" s="105">
        <v>70</v>
      </c>
    </row>
    <row r="30" spans="1:16" s="58" customFormat="1" ht="18.75" x14ac:dyDescent="0.3">
      <c r="A30" s="110" t="s">
        <v>69</v>
      </c>
      <c r="B30" s="83" t="s">
        <v>8</v>
      </c>
      <c r="C30" s="92" t="s">
        <v>7</v>
      </c>
      <c r="D30" s="92">
        <v>0</v>
      </c>
      <c r="E30" s="92" t="s">
        <v>2</v>
      </c>
      <c r="F30" s="92" t="s">
        <v>3</v>
      </c>
      <c r="G30" s="108"/>
      <c r="H30" s="108"/>
      <c r="I30" s="108"/>
      <c r="J30" s="101">
        <f>+J31+J59+J119+J139+J149+J159+J176</f>
        <v>2278080.0999999996</v>
      </c>
      <c r="K30" s="101">
        <f>+K31+K59+K119+K139+K149+K159+K176</f>
        <v>2212925.1999999997</v>
      </c>
      <c r="L30" s="101">
        <f>+L31+L59+L119+L139+L149+L159+L176</f>
        <v>2322811.1</v>
      </c>
    </row>
    <row r="31" spans="1:16" s="11" customFormat="1" ht="16.5" x14ac:dyDescent="0.25">
      <c r="A31" s="110" t="s">
        <v>127</v>
      </c>
      <c r="B31" s="83" t="s">
        <v>9</v>
      </c>
      <c r="C31" s="92" t="s">
        <v>7</v>
      </c>
      <c r="D31" s="92">
        <v>1</v>
      </c>
      <c r="E31" s="92" t="s">
        <v>1</v>
      </c>
      <c r="F31" s="92" t="s">
        <v>3</v>
      </c>
      <c r="G31" s="108"/>
      <c r="H31" s="108"/>
      <c r="I31" s="108"/>
      <c r="J31" s="101">
        <f>SUM(J32)</f>
        <v>604083.9</v>
      </c>
      <c r="K31" s="101">
        <f t="shared" ref="K31:L31" si="10">SUM(K32)</f>
        <v>530013.19999999995</v>
      </c>
      <c r="L31" s="101">
        <f t="shared" si="10"/>
        <v>553529.5</v>
      </c>
      <c r="M31" s="60"/>
    </row>
    <row r="32" spans="1:16" s="2" customFormat="1" ht="31.5" x14ac:dyDescent="0.25">
      <c r="A32" s="110" t="s">
        <v>128</v>
      </c>
      <c r="B32" s="83" t="s">
        <v>10</v>
      </c>
      <c r="C32" s="92" t="s">
        <v>7</v>
      </c>
      <c r="D32" s="92">
        <v>1</v>
      </c>
      <c r="E32" s="92" t="s">
        <v>1</v>
      </c>
      <c r="F32" s="92" t="s">
        <v>3</v>
      </c>
      <c r="G32" s="108"/>
      <c r="H32" s="108"/>
      <c r="I32" s="108"/>
      <c r="J32" s="101">
        <f>+J33+J38+J42+J47+J44+J52+J55</f>
        <v>604083.9</v>
      </c>
      <c r="K32" s="101">
        <f>+K33+K38+K42+K47+K44+K52+K55</f>
        <v>530013.19999999995</v>
      </c>
      <c r="L32" s="101">
        <f>+L33+L38+L42+L47+L44+L52+L55</f>
        <v>553529.5</v>
      </c>
      <c r="M32" s="36">
        <f t="shared" ref="M32:P32" si="11">+M33+M38+M42+M47+M44</f>
        <v>0</v>
      </c>
      <c r="N32" s="36">
        <f t="shared" si="11"/>
        <v>0</v>
      </c>
      <c r="O32" s="36">
        <f t="shared" si="11"/>
        <v>0</v>
      </c>
      <c r="P32" s="36">
        <f t="shared" si="11"/>
        <v>0</v>
      </c>
    </row>
    <row r="33" spans="1:16" s="4" customFormat="1" ht="31.5" x14ac:dyDescent="0.3">
      <c r="A33" s="110"/>
      <c r="B33" s="83" t="s">
        <v>12</v>
      </c>
      <c r="C33" s="92" t="s">
        <v>7</v>
      </c>
      <c r="D33" s="92">
        <v>1</v>
      </c>
      <c r="E33" s="92" t="s">
        <v>1</v>
      </c>
      <c r="F33" s="92" t="s">
        <v>11</v>
      </c>
      <c r="G33" s="108"/>
      <c r="H33" s="108"/>
      <c r="I33" s="108"/>
      <c r="J33" s="101">
        <f>SUM(J34:J37)</f>
        <v>209489.4</v>
      </c>
      <c r="K33" s="101">
        <f t="shared" ref="K33:L33" si="12">SUM(K34:K37)</f>
        <v>208488</v>
      </c>
      <c r="L33" s="101">
        <f t="shared" si="12"/>
        <v>214165</v>
      </c>
    </row>
    <row r="34" spans="1:16" s="22" customFormat="1" ht="31.5" x14ac:dyDescent="0.3">
      <c r="A34" s="111"/>
      <c r="B34" s="102" t="s">
        <v>203</v>
      </c>
      <c r="C34" s="103" t="s">
        <v>7</v>
      </c>
      <c r="D34" s="103">
        <v>1</v>
      </c>
      <c r="E34" s="103" t="s">
        <v>1</v>
      </c>
      <c r="F34" s="103" t="s">
        <v>11</v>
      </c>
      <c r="G34" s="109" t="s">
        <v>179</v>
      </c>
      <c r="H34" s="109" t="s">
        <v>33</v>
      </c>
      <c r="I34" s="109" t="s">
        <v>1</v>
      </c>
      <c r="J34" s="105">
        <v>74354</v>
      </c>
      <c r="K34" s="105">
        <v>77328</v>
      </c>
      <c r="L34" s="105">
        <v>80421</v>
      </c>
    </row>
    <row r="35" spans="1:16" s="22" customFormat="1" x14ac:dyDescent="0.3">
      <c r="A35" s="111"/>
      <c r="B35" s="102" t="s">
        <v>176</v>
      </c>
      <c r="C35" s="103" t="s">
        <v>7</v>
      </c>
      <c r="D35" s="103">
        <v>1</v>
      </c>
      <c r="E35" s="103" t="s">
        <v>1</v>
      </c>
      <c r="F35" s="103" t="s">
        <v>11</v>
      </c>
      <c r="G35" s="109" t="s">
        <v>177</v>
      </c>
      <c r="H35" s="109" t="s">
        <v>33</v>
      </c>
      <c r="I35" s="109" t="s">
        <v>1</v>
      </c>
      <c r="J35" s="105">
        <v>78425.8</v>
      </c>
      <c r="K35" s="105">
        <v>76070</v>
      </c>
      <c r="L35" s="105">
        <v>77645</v>
      </c>
      <c r="M35" s="22">
        <v>-3000</v>
      </c>
      <c r="N35" s="22">
        <v>-3000</v>
      </c>
      <c r="O35" s="22">
        <v>-3000</v>
      </c>
    </row>
    <row r="36" spans="1:16" s="22" customFormat="1" x14ac:dyDescent="0.3">
      <c r="A36" s="111"/>
      <c r="B36" s="102" t="s">
        <v>180</v>
      </c>
      <c r="C36" s="103" t="s">
        <v>7</v>
      </c>
      <c r="D36" s="103">
        <v>1</v>
      </c>
      <c r="E36" s="103" t="s">
        <v>1</v>
      </c>
      <c r="F36" s="103" t="s">
        <v>11</v>
      </c>
      <c r="G36" s="109" t="s">
        <v>181</v>
      </c>
      <c r="H36" s="109" t="s">
        <v>33</v>
      </c>
      <c r="I36" s="109" t="s">
        <v>1</v>
      </c>
      <c r="J36" s="105">
        <v>6534</v>
      </c>
      <c r="K36" s="105">
        <v>6534</v>
      </c>
      <c r="L36" s="105">
        <v>6534</v>
      </c>
    </row>
    <row r="37" spans="1:16" s="22" customFormat="1" ht="31.5" x14ac:dyDescent="0.3">
      <c r="A37" s="111"/>
      <c r="B37" s="102" t="s">
        <v>186</v>
      </c>
      <c r="C37" s="103" t="s">
        <v>7</v>
      </c>
      <c r="D37" s="103">
        <v>1</v>
      </c>
      <c r="E37" s="103" t="s">
        <v>1</v>
      </c>
      <c r="F37" s="103" t="s">
        <v>11</v>
      </c>
      <c r="G37" s="109" t="s">
        <v>185</v>
      </c>
      <c r="H37" s="109" t="s">
        <v>33</v>
      </c>
      <c r="I37" s="109" t="s">
        <v>1</v>
      </c>
      <c r="J37" s="105">
        <v>50175.6</v>
      </c>
      <c r="K37" s="105">
        <v>48556</v>
      </c>
      <c r="L37" s="105">
        <v>49565</v>
      </c>
    </row>
    <row r="38" spans="1:16" s="4" customFormat="1" ht="31.5" x14ac:dyDescent="0.3">
      <c r="A38" s="110"/>
      <c r="B38" s="83" t="s">
        <v>350</v>
      </c>
      <c r="C38" s="92" t="s">
        <v>7</v>
      </c>
      <c r="D38" s="92">
        <v>1</v>
      </c>
      <c r="E38" s="92" t="s">
        <v>1</v>
      </c>
      <c r="F38" s="92">
        <v>78290</v>
      </c>
      <c r="G38" s="108"/>
      <c r="H38" s="108"/>
      <c r="I38" s="108"/>
      <c r="J38" s="101">
        <f>SUM(J39:J41)</f>
        <v>294550.59999999998</v>
      </c>
      <c r="K38" s="101">
        <f t="shared" ref="K38:L38" si="13">SUM(K39:K41)</f>
        <v>311525.2</v>
      </c>
      <c r="L38" s="101">
        <f t="shared" si="13"/>
        <v>329364.5</v>
      </c>
    </row>
    <row r="39" spans="1:16" s="22" customFormat="1" ht="31.5" x14ac:dyDescent="0.3">
      <c r="A39" s="111"/>
      <c r="B39" s="102" t="s">
        <v>203</v>
      </c>
      <c r="C39" s="103" t="s">
        <v>7</v>
      </c>
      <c r="D39" s="103">
        <v>1</v>
      </c>
      <c r="E39" s="103" t="s">
        <v>1</v>
      </c>
      <c r="F39" s="103">
        <v>78290</v>
      </c>
      <c r="G39" s="109" t="s">
        <v>179</v>
      </c>
      <c r="H39" s="109" t="s">
        <v>33</v>
      </c>
      <c r="I39" s="109" t="s">
        <v>1</v>
      </c>
      <c r="J39" s="105">
        <v>218347</v>
      </c>
      <c r="K39" s="105">
        <v>231150</v>
      </c>
      <c r="L39" s="105">
        <v>244582</v>
      </c>
    </row>
    <row r="40" spans="1:16" s="22" customFormat="1" ht="22.9" customHeight="1" x14ac:dyDescent="0.3">
      <c r="A40" s="111"/>
      <c r="B40" s="102" t="s">
        <v>176</v>
      </c>
      <c r="C40" s="103" t="s">
        <v>7</v>
      </c>
      <c r="D40" s="103">
        <v>1</v>
      </c>
      <c r="E40" s="103" t="s">
        <v>1</v>
      </c>
      <c r="F40" s="103">
        <v>78290</v>
      </c>
      <c r="G40" s="109" t="s">
        <v>177</v>
      </c>
      <c r="H40" s="109" t="s">
        <v>33</v>
      </c>
      <c r="I40" s="109" t="s">
        <v>1</v>
      </c>
      <c r="J40" s="105">
        <v>1745.6</v>
      </c>
      <c r="K40" s="105">
        <v>1746.2</v>
      </c>
      <c r="L40" s="105">
        <v>1746.5</v>
      </c>
    </row>
    <row r="41" spans="1:16" s="22" customFormat="1" ht="30" customHeight="1" x14ac:dyDescent="0.3">
      <c r="A41" s="111"/>
      <c r="B41" s="102" t="s">
        <v>186</v>
      </c>
      <c r="C41" s="103" t="s">
        <v>7</v>
      </c>
      <c r="D41" s="103">
        <v>1</v>
      </c>
      <c r="E41" s="103" t="s">
        <v>1</v>
      </c>
      <c r="F41" s="103">
        <v>78290</v>
      </c>
      <c r="G41" s="109" t="s">
        <v>185</v>
      </c>
      <c r="H41" s="109" t="s">
        <v>33</v>
      </c>
      <c r="I41" s="109" t="s">
        <v>1</v>
      </c>
      <c r="J41" s="105">
        <v>74458</v>
      </c>
      <c r="K41" s="105">
        <v>78629</v>
      </c>
      <c r="L41" s="105">
        <v>83036</v>
      </c>
    </row>
    <row r="42" spans="1:16" s="4" customFormat="1" ht="54.6" hidden="1" customHeight="1" x14ac:dyDescent="0.3">
      <c r="A42" s="110"/>
      <c r="B42" s="102" t="s">
        <v>497</v>
      </c>
      <c r="C42" s="92" t="s">
        <v>7</v>
      </c>
      <c r="D42" s="92" t="s">
        <v>38</v>
      </c>
      <c r="E42" s="92" t="s">
        <v>1</v>
      </c>
      <c r="F42" s="92" t="s">
        <v>280</v>
      </c>
      <c r="G42" s="112"/>
      <c r="H42" s="113"/>
      <c r="I42" s="114"/>
      <c r="J42" s="101">
        <f>+J43</f>
        <v>0</v>
      </c>
      <c r="K42" s="101">
        <f t="shared" ref="K42:P42" si="14">+K43</f>
        <v>0</v>
      </c>
      <c r="L42" s="101">
        <f t="shared" si="14"/>
        <v>0</v>
      </c>
      <c r="M42" s="3">
        <f t="shared" si="14"/>
        <v>0</v>
      </c>
      <c r="N42" s="3">
        <f t="shared" si="14"/>
        <v>0</v>
      </c>
      <c r="O42" s="3">
        <f t="shared" si="14"/>
        <v>0</v>
      </c>
      <c r="P42" s="3">
        <f t="shared" si="14"/>
        <v>0</v>
      </c>
    </row>
    <row r="43" spans="1:16" s="4" customFormat="1" ht="64.900000000000006" hidden="1" customHeight="1" x14ac:dyDescent="0.3">
      <c r="A43" s="110"/>
      <c r="B43" s="102" t="s">
        <v>498</v>
      </c>
      <c r="C43" s="103" t="s">
        <v>7</v>
      </c>
      <c r="D43" s="103" t="s">
        <v>38</v>
      </c>
      <c r="E43" s="103" t="s">
        <v>1</v>
      </c>
      <c r="F43" s="103" t="s">
        <v>280</v>
      </c>
      <c r="G43" s="109" t="s">
        <v>185</v>
      </c>
      <c r="H43" s="109" t="s">
        <v>33</v>
      </c>
      <c r="I43" s="109" t="s">
        <v>1</v>
      </c>
      <c r="J43" s="105">
        <v>0</v>
      </c>
      <c r="K43" s="105">
        <v>0</v>
      </c>
      <c r="L43" s="105">
        <v>0</v>
      </c>
    </row>
    <row r="44" spans="1:16" s="22" customFormat="1" ht="36.6" hidden="1" customHeight="1" x14ac:dyDescent="0.3">
      <c r="A44" s="111"/>
      <c r="B44" s="83" t="s">
        <v>494</v>
      </c>
      <c r="C44" s="92" t="s">
        <v>7</v>
      </c>
      <c r="D44" s="92" t="s">
        <v>38</v>
      </c>
      <c r="E44" s="92" t="s">
        <v>1</v>
      </c>
      <c r="F44" s="92" t="s">
        <v>495</v>
      </c>
      <c r="G44" s="112"/>
      <c r="H44" s="113"/>
      <c r="I44" s="114"/>
      <c r="J44" s="101">
        <f>+J45+J46</f>
        <v>0</v>
      </c>
      <c r="K44" s="101">
        <f t="shared" ref="K44:P44" si="15">+K45+K46</f>
        <v>0</v>
      </c>
      <c r="L44" s="101">
        <f t="shared" si="15"/>
        <v>0</v>
      </c>
      <c r="M44" s="5">
        <f t="shared" si="15"/>
        <v>0</v>
      </c>
      <c r="N44" s="3">
        <f t="shared" si="15"/>
        <v>0</v>
      </c>
      <c r="O44" s="3">
        <f t="shared" si="15"/>
        <v>0</v>
      </c>
      <c r="P44" s="3">
        <f t="shared" si="15"/>
        <v>0</v>
      </c>
    </row>
    <row r="45" spans="1:16" s="22" customFormat="1" ht="30.6" hidden="1" customHeight="1" x14ac:dyDescent="0.3">
      <c r="A45" s="111"/>
      <c r="B45" s="102" t="s">
        <v>246</v>
      </c>
      <c r="C45" s="103" t="s">
        <v>7</v>
      </c>
      <c r="D45" s="103" t="s">
        <v>38</v>
      </c>
      <c r="E45" s="103" t="s">
        <v>1</v>
      </c>
      <c r="F45" s="103" t="s">
        <v>495</v>
      </c>
      <c r="G45" s="109" t="s">
        <v>185</v>
      </c>
      <c r="H45" s="109" t="s">
        <v>33</v>
      </c>
      <c r="I45" s="109" t="s">
        <v>1</v>
      </c>
      <c r="J45" s="105">
        <v>0</v>
      </c>
      <c r="K45" s="105">
        <v>0</v>
      </c>
      <c r="L45" s="105">
        <v>0</v>
      </c>
    </row>
    <row r="46" spans="1:16" s="22" customFormat="1" ht="37.15" hidden="1" customHeight="1" x14ac:dyDescent="0.3">
      <c r="A46" s="111"/>
      <c r="B46" s="102" t="s">
        <v>247</v>
      </c>
      <c r="C46" s="103" t="s">
        <v>7</v>
      </c>
      <c r="D46" s="103" t="s">
        <v>38</v>
      </c>
      <c r="E46" s="103" t="s">
        <v>1</v>
      </c>
      <c r="F46" s="103" t="s">
        <v>495</v>
      </c>
      <c r="G46" s="109" t="s">
        <v>185</v>
      </c>
      <c r="H46" s="109" t="s">
        <v>33</v>
      </c>
      <c r="I46" s="109" t="s">
        <v>1</v>
      </c>
      <c r="J46" s="105">
        <v>0</v>
      </c>
      <c r="K46" s="105">
        <v>0</v>
      </c>
      <c r="L46" s="105">
        <v>0</v>
      </c>
    </row>
    <row r="47" spans="1:16" s="4" customFormat="1" ht="31.9" customHeight="1" x14ac:dyDescent="0.3">
      <c r="A47" s="110"/>
      <c r="B47" s="102" t="s">
        <v>499</v>
      </c>
      <c r="C47" s="92" t="s">
        <v>7</v>
      </c>
      <c r="D47" s="92" t="s">
        <v>38</v>
      </c>
      <c r="E47" s="92" t="s">
        <v>1</v>
      </c>
      <c r="F47" s="92" t="s">
        <v>317</v>
      </c>
      <c r="G47" s="115"/>
      <c r="H47" s="115"/>
      <c r="I47" s="115"/>
      <c r="J47" s="101">
        <f>+J48+J49+J50+J51</f>
        <v>11720</v>
      </c>
      <c r="K47" s="101">
        <f>+K48+K49+K50+K51</f>
        <v>10000</v>
      </c>
      <c r="L47" s="101">
        <f>+L48+L49+L50+L51</f>
        <v>10000</v>
      </c>
    </row>
    <row r="48" spans="1:16" s="22" customFormat="1" ht="19.149999999999999" customHeight="1" x14ac:dyDescent="0.3">
      <c r="A48" s="111"/>
      <c r="B48" s="102" t="s">
        <v>244</v>
      </c>
      <c r="C48" s="103" t="s">
        <v>7</v>
      </c>
      <c r="D48" s="103" t="s">
        <v>38</v>
      </c>
      <c r="E48" s="103" t="s">
        <v>1</v>
      </c>
      <c r="F48" s="103" t="s">
        <v>317</v>
      </c>
      <c r="G48" s="116" t="s">
        <v>177</v>
      </c>
      <c r="H48" s="109" t="s">
        <v>33</v>
      </c>
      <c r="I48" s="109" t="s">
        <v>1</v>
      </c>
      <c r="J48" s="105">
        <v>10000</v>
      </c>
      <c r="K48" s="105">
        <v>10000</v>
      </c>
      <c r="L48" s="105">
        <v>10000</v>
      </c>
    </row>
    <row r="49" spans="1:16" s="22" customFormat="1" ht="17.45" customHeight="1" x14ac:dyDescent="0.3">
      <c r="A49" s="111"/>
      <c r="B49" s="102" t="s">
        <v>245</v>
      </c>
      <c r="C49" s="103" t="s">
        <v>7</v>
      </c>
      <c r="D49" s="103" t="s">
        <v>38</v>
      </c>
      <c r="E49" s="103" t="s">
        <v>1</v>
      </c>
      <c r="F49" s="103" t="s">
        <v>317</v>
      </c>
      <c r="G49" s="116" t="s">
        <v>177</v>
      </c>
      <c r="H49" s="109" t="s">
        <v>33</v>
      </c>
      <c r="I49" s="109" t="s">
        <v>1</v>
      </c>
      <c r="J49" s="105">
        <v>1720</v>
      </c>
      <c r="K49" s="105">
        <v>0</v>
      </c>
      <c r="L49" s="105">
        <v>0</v>
      </c>
    </row>
    <row r="50" spans="1:16" s="22" customFormat="1" ht="54.6" hidden="1" customHeight="1" x14ac:dyDescent="0.3">
      <c r="A50" s="111"/>
      <c r="B50" s="102" t="s">
        <v>500</v>
      </c>
      <c r="C50" s="103" t="s">
        <v>7</v>
      </c>
      <c r="D50" s="103" t="s">
        <v>38</v>
      </c>
      <c r="E50" s="103" t="s">
        <v>1</v>
      </c>
      <c r="F50" s="103" t="s">
        <v>317</v>
      </c>
      <c r="G50" s="116" t="s">
        <v>185</v>
      </c>
      <c r="H50" s="109" t="s">
        <v>33</v>
      </c>
      <c r="I50" s="109" t="s">
        <v>1</v>
      </c>
      <c r="J50" s="105">
        <v>0</v>
      </c>
      <c r="K50" s="105">
        <v>0</v>
      </c>
      <c r="L50" s="105">
        <v>0</v>
      </c>
    </row>
    <row r="51" spans="1:16" s="22" customFormat="1" ht="63" hidden="1" x14ac:dyDescent="0.3">
      <c r="A51" s="111"/>
      <c r="B51" s="102" t="s">
        <v>501</v>
      </c>
      <c r="C51" s="103" t="s">
        <v>7</v>
      </c>
      <c r="D51" s="103" t="s">
        <v>38</v>
      </c>
      <c r="E51" s="103" t="s">
        <v>1</v>
      </c>
      <c r="F51" s="103" t="s">
        <v>317</v>
      </c>
      <c r="G51" s="116" t="s">
        <v>185</v>
      </c>
      <c r="H51" s="109" t="s">
        <v>33</v>
      </c>
      <c r="I51" s="109" t="s">
        <v>1</v>
      </c>
      <c r="J51" s="105">
        <v>0</v>
      </c>
      <c r="K51" s="105">
        <v>0</v>
      </c>
      <c r="L51" s="105">
        <v>0</v>
      </c>
    </row>
    <row r="52" spans="1:16" s="22" customFormat="1" ht="47.25" x14ac:dyDescent="0.3">
      <c r="A52" s="111"/>
      <c r="B52" s="117" t="s">
        <v>607</v>
      </c>
      <c r="C52" s="92" t="s">
        <v>7</v>
      </c>
      <c r="D52" s="92" t="s">
        <v>38</v>
      </c>
      <c r="E52" s="92" t="s">
        <v>4</v>
      </c>
      <c r="F52" s="92" t="s">
        <v>435</v>
      </c>
      <c r="G52" s="112"/>
      <c r="H52" s="113"/>
      <c r="I52" s="114"/>
      <c r="J52" s="101">
        <f>+J53+J54</f>
        <v>24054.6</v>
      </c>
      <c r="K52" s="101">
        <f t="shared" ref="K52:L52" si="16">+K53+K54</f>
        <v>0</v>
      </c>
      <c r="L52" s="101">
        <f t="shared" si="16"/>
        <v>0</v>
      </c>
    </row>
    <row r="53" spans="1:16" s="22" customFormat="1" x14ac:dyDescent="0.3">
      <c r="A53" s="111"/>
      <c r="B53" s="102" t="s">
        <v>244</v>
      </c>
      <c r="C53" s="103" t="s">
        <v>7</v>
      </c>
      <c r="D53" s="103" t="s">
        <v>38</v>
      </c>
      <c r="E53" s="103" t="s">
        <v>4</v>
      </c>
      <c r="F53" s="103" t="s">
        <v>435</v>
      </c>
      <c r="G53" s="109" t="s">
        <v>177</v>
      </c>
      <c r="H53" s="109" t="s">
        <v>33</v>
      </c>
      <c r="I53" s="109" t="s">
        <v>1</v>
      </c>
      <c r="J53" s="105">
        <v>21144</v>
      </c>
      <c r="K53" s="105">
        <v>0</v>
      </c>
      <c r="L53" s="105">
        <v>0</v>
      </c>
    </row>
    <row r="54" spans="1:16" s="22" customFormat="1" x14ac:dyDescent="0.3">
      <c r="A54" s="111"/>
      <c r="B54" s="102" t="s">
        <v>245</v>
      </c>
      <c r="C54" s="103" t="s">
        <v>7</v>
      </c>
      <c r="D54" s="103" t="s">
        <v>38</v>
      </c>
      <c r="E54" s="103" t="s">
        <v>4</v>
      </c>
      <c r="F54" s="103" t="s">
        <v>435</v>
      </c>
      <c r="G54" s="109" t="s">
        <v>177</v>
      </c>
      <c r="H54" s="109" t="s">
        <v>33</v>
      </c>
      <c r="I54" s="109" t="s">
        <v>1</v>
      </c>
      <c r="J54" s="105">
        <v>2910.6</v>
      </c>
      <c r="K54" s="105">
        <v>0</v>
      </c>
      <c r="L54" s="105">
        <v>0</v>
      </c>
    </row>
    <row r="55" spans="1:16" s="12" customFormat="1" x14ac:dyDescent="0.3">
      <c r="A55" s="110" t="s">
        <v>594</v>
      </c>
      <c r="B55" s="83" t="s">
        <v>566</v>
      </c>
      <c r="C55" s="92" t="s">
        <v>7</v>
      </c>
      <c r="D55" s="92" t="s">
        <v>38</v>
      </c>
      <c r="E55" s="92" t="s">
        <v>567</v>
      </c>
      <c r="F55" s="92" t="s">
        <v>568</v>
      </c>
      <c r="G55" s="96"/>
      <c r="H55" s="115"/>
      <c r="I55" s="115"/>
      <c r="J55" s="101">
        <f>+J56</f>
        <v>64269.299999999996</v>
      </c>
      <c r="K55" s="101">
        <f t="shared" ref="K55:L55" si="17">+K56</f>
        <v>0</v>
      </c>
      <c r="L55" s="101">
        <f t="shared" si="17"/>
        <v>0</v>
      </c>
    </row>
    <row r="56" spans="1:16" s="12" customFormat="1" ht="47.25" x14ac:dyDescent="0.3">
      <c r="A56" s="110"/>
      <c r="B56" s="83" t="s">
        <v>605</v>
      </c>
      <c r="C56" s="92" t="s">
        <v>7</v>
      </c>
      <c r="D56" s="92" t="s">
        <v>38</v>
      </c>
      <c r="E56" s="92" t="s">
        <v>567</v>
      </c>
      <c r="F56" s="92" t="s">
        <v>568</v>
      </c>
      <c r="G56" s="96"/>
      <c r="H56" s="115"/>
      <c r="I56" s="115"/>
      <c r="J56" s="101">
        <f>+J57+J58</f>
        <v>64269.299999999996</v>
      </c>
      <c r="K56" s="101">
        <f t="shared" ref="K56:L56" si="18">+K57+K58</f>
        <v>0</v>
      </c>
      <c r="L56" s="101">
        <f t="shared" si="18"/>
        <v>0</v>
      </c>
    </row>
    <row r="57" spans="1:16" s="22" customFormat="1" x14ac:dyDescent="0.3">
      <c r="A57" s="111"/>
      <c r="B57" s="102" t="s">
        <v>606</v>
      </c>
      <c r="C57" s="103" t="s">
        <v>7</v>
      </c>
      <c r="D57" s="103" t="s">
        <v>38</v>
      </c>
      <c r="E57" s="103" t="s">
        <v>567</v>
      </c>
      <c r="F57" s="103" t="s">
        <v>568</v>
      </c>
      <c r="G57" s="116" t="s">
        <v>177</v>
      </c>
      <c r="H57" s="109" t="s">
        <v>33</v>
      </c>
      <c r="I57" s="109" t="s">
        <v>1</v>
      </c>
      <c r="J57" s="105">
        <v>64081.599999999999</v>
      </c>
      <c r="K57" s="105">
        <v>0</v>
      </c>
      <c r="L57" s="105">
        <v>0</v>
      </c>
    </row>
    <row r="58" spans="1:16" s="22" customFormat="1" x14ac:dyDescent="0.3">
      <c r="A58" s="111"/>
      <c r="B58" s="102" t="s">
        <v>245</v>
      </c>
      <c r="C58" s="103" t="s">
        <v>7</v>
      </c>
      <c r="D58" s="103" t="s">
        <v>38</v>
      </c>
      <c r="E58" s="103" t="s">
        <v>567</v>
      </c>
      <c r="F58" s="103" t="s">
        <v>568</v>
      </c>
      <c r="G58" s="116" t="s">
        <v>177</v>
      </c>
      <c r="H58" s="109" t="s">
        <v>33</v>
      </c>
      <c r="I58" s="109" t="s">
        <v>1</v>
      </c>
      <c r="J58" s="105">
        <v>187.7</v>
      </c>
      <c r="K58" s="105">
        <v>0</v>
      </c>
      <c r="L58" s="105">
        <v>0</v>
      </c>
    </row>
    <row r="59" spans="1:16" s="11" customFormat="1" ht="18.75" x14ac:dyDescent="0.25">
      <c r="A59" s="110" t="s">
        <v>129</v>
      </c>
      <c r="B59" s="83" t="s">
        <v>13</v>
      </c>
      <c r="C59" s="92" t="s">
        <v>7</v>
      </c>
      <c r="D59" s="92">
        <v>2</v>
      </c>
      <c r="E59" s="92" t="s">
        <v>2</v>
      </c>
      <c r="F59" s="92" t="s">
        <v>3</v>
      </c>
      <c r="G59" s="108"/>
      <c r="H59" s="108"/>
      <c r="I59" s="108"/>
      <c r="J59" s="101">
        <f>+J60+J117</f>
        <v>1378643.9999999998</v>
      </c>
      <c r="K59" s="101">
        <f>+K60+K117</f>
        <v>1409792.4000000001</v>
      </c>
      <c r="L59" s="101">
        <f>+L60+L117</f>
        <v>1486647.2000000002</v>
      </c>
      <c r="M59" s="23" t="e">
        <f>+M60+M117+#REF!+#REF!+#REF!</f>
        <v>#REF!</v>
      </c>
      <c r="N59" s="23" t="e">
        <f>+N60+N117+#REF!+#REF!+#REF!</f>
        <v>#REF!</v>
      </c>
      <c r="O59" s="23" t="e">
        <f>+O60+O117+#REF!+#REF!+#REF!</f>
        <v>#REF!</v>
      </c>
      <c r="P59" s="23" t="e">
        <f>+P60+P117+#REF!+#REF!+#REF!</f>
        <v>#REF!</v>
      </c>
    </row>
    <row r="60" spans="1:16" s="2" customFormat="1" ht="31.5" x14ac:dyDescent="0.25">
      <c r="A60" s="110" t="s">
        <v>226</v>
      </c>
      <c r="B60" s="83" t="s">
        <v>14</v>
      </c>
      <c r="C60" s="92" t="s">
        <v>7</v>
      </c>
      <c r="D60" s="92">
        <v>2</v>
      </c>
      <c r="E60" s="92" t="s">
        <v>4</v>
      </c>
      <c r="F60" s="92" t="s">
        <v>3</v>
      </c>
      <c r="G60" s="108"/>
      <c r="H60" s="108"/>
      <c r="I60" s="108"/>
      <c r="J60" s="101">
        <f>+J61+J66+J75+J79+J93+J107+J110+J71+J84+J88+J101</f>
        <v>1377843.9999999998</v>
      </c>
      <c r="K60" s="101">
        <f>+K61+K66+K75+K79+K93+K107+K110+K71+K84+K88+K101</f>
        <v>1408992.4000000001</v>
      </c>
      <c r="L60" s="101">
        <f>+L61+L66+L75+L79+L93+L107+L110+L71+L84+L88+L101</f>
        <v>1485847.2000000002</v>
      </c>
      <c r="M60" s="21" t="e">
        <f>+M61+M66+M75+M79+M93+#REF!+#REF!+M71+#REF!+M107+M110+#REF!</f>
        <v>#REF!</v>
      </c>
      <c r="N60" s="21" t="e">
        <f>+N61+N66+N75+N79+N93+#REF!+#REF!+N71+#REF!+N107+N110+#REF!</f>
        <v>#REF!</v>
      </c>
      <c r="O60" s="21" t="e">
        <f>+O61+O66+O75+O79+O93+#REF!+#REF!+O71+#REF!+O107+O110+#REF!</f>
        <v>#REF!</v>
      </c>
      <c r="P60" s="21" t="e">
        <f>+P61+P66+P75+P79+P93+#REF!+#REF!+P71+#REF!+P107+P110+#REF!</f>
        <v>#REF!</v>
      </c>
    </row>
    <row r="61" spans="1:16" s="4" customFormat="1" ht="31.5" x14ac:dyDescent="0.3">
      <c r="A61" s="110"/>
      <c r="B61" s="83" t="s">
        <v>12</v>
      </c>
      <c r="C61" s="92" t="s">
        <v>7</v>
      </c>
      <c r="D61" s="92">
        <v>2</v>
      </c>
      <c r="E61" s="92" t="s">
        <v>4</v>
      </c>
      <c r="F61" s="92" t="s">
        <v>11</v>
      </c>
      <c r="G61" s="108"/>
      <c r="H61" s="108"/>
      <c r="I61" s="108"/>
      <c r="J61" s="101">
        <f>SUM(J62:J65)</f>
        <v>158827.5</v>
      </c>
      <c r="K61" s="101">
        <f t="shared" ref="K61:L61" si="19">SUM(K62:K65)</f>
        <v>152308</v>
      </c>
      <c r="L61" s="101">
        <f t="shared" si="19"/>
        <v>155807</v>
      </c>
    </row>
    <row r="62" spans="1:16" s="22" customFormat="1" x14ac:dyDescent="0.3">
      <c r="A62" s="111"/>
      <c r="B62" s="102" t="s">
        <v>176</v>
      </c>
      <c r="C62" s="103" t="s">
        <v>7</v>
      </c>
      <c r="D62" s="103">
        <v>2</v>
      </c>
      <c r="E62" s="103" t="s">
        <v>4</v>
      </c>
      <c r="F62" s="103" t="s">
        <v>11</v>
      </c>
      <c r="G62" s="109" t="s">
        <v>177</v>
      </c>
      <c r="H62" s="109" t="s">
        <v>33</v>
      </c>
      <c r="I62" s="109" t="s">
        <v>7</v>
      </c>
      <c r="J62" s="105">
        <v>89469.6</v>
      </c>
      <c r="K62" s="105">
        <v>82774</v>
      </c>
      <c r="L62" s="105">
        <v>85072</v>
      </c>
      <c r="M62" s="22">
        <v>-7000</v>
      </c>
      <c r="N62" s="22">
        <v>-7000</v>
      </c>
      <c r="O62" s="22">
        <v>-7000</v>
      </c>
    </row>
    <row r="63" spans="1:16" s="22" customFormat="1" x14ac:dyDescent="0.3">
      <c r="A63" s="111"/>
      <c r="B63" s="102" t="s">
        <v>184</v>
      </c>
      <c r="C63" s="103" t="s">
        <v>7</v>
      </c>
      <c r="D63" s="103">
        <v>2</v>
      </c>
      <c r="E63" s="103" t="s">
        <v>4</v>
      </c>
      <c r="F63" s="103" t="s">
        <v>11</v>
      </c>
      <c r="G63" s="109" t="s">
        <v>183</v>
      </c>
      <c r="H63" s="109" t="s">
        <v>33</v>
      </c>
      <c r="I63" s="109" t="s">
        <v>7</v>
      </c>
      <c r="J63" s="105">
        <v>2377</v>
      </c>
      <c r="K63" s="105">
        <v>2377</v>
      </c>
      <c r="L63" s="105">
        <v>2377</v>
      </c>
    </row>
    <row r="64" spans="1:16" s="22" customFormat="1" x14ac:dyDescent="0.3">
      <c r="A64" s="111"/>
      <c r="B64" s="102" t="s">
        <v>180</v>
      </c>
      <c r="C64" s="103" t="s">
        <v>7</v>
      </c>
      <c r="D64" s="103">
        <v>2</v>
      </c>
      <c r="E64" s="103" t="s">
        <v>4</v>
      </c>
      <c r="F64" s="103" t="s">
        <v>11</v>
      </c>
      <c r="G64" s="109" t="s">
        <v>181</v>
      </c>
      <c r="H64" s="109" t="s">
        <v>33</v>
      </c>
      <c r="I64" s="109" t="s">
        <v>7</v>
      </c>
      <c r="J64" s="105">
        <v>12957</v>
      </c>
      <c r="K64" s="105">
        <v>12957</v>
      </c>
      <c r="L64" s="105">
        <v>12957</v>
      </c>
      <c r="M64" s="22">
        <v>-1694</v>
      </c>
    </row>
    <row r="65" spans="1:12" s="22" customFormat="1" ht="31.5" x14ac:dyDescent="0.3">
      <c r="A65" s="111"/>
      <c r="B65" s="102" t="s">
        <v>186</v>
      </c>
      <c r="C65" s="103" t="s">
        <v>7</v>
      </c>
      <c r="D65" s="103">
        <v>2</v>
      </c>
      <c r="E65" s="103" t="s">
        <v>4</v>
      </c>
      <c r="F65" s="103" t="s">
        <v>11</v>
      </c>
      <c r="G65" s="118" t="s">
        <v>185</v>
      </c>
      <c r="H65" s="118" t="s">
        <v>33</v>
      </c>
      <c r="I65" s="118" t="s">
        <v>7</v>
      </c>
      <c r="J65" s="105">
        <v>54023.9</v>
      </c>
      <c r="K65" s="105">
        <v>54200</v>
      </c>
      <c r="L65" s="105">
        <v>55401</v>
      </c>
    </row>
    <row r="66" spans="1:12" s="4" customFormat="1" ht="47.25" x14ac:dyDescent="0.3">
      <c r="A66" s="110"/>
      <c r="B66" s="83" t="s">
        <v>266</v>
      </c>
      <c r="C66" s="92" t="s">
        <v>7</v>
      </c>
      <c r="D66" s="92">
        <v>2</v>
      </c>
      <c r="E66" s="92" t="s">
        <v>4</v>
      </c>
      <c r="F66" s="93" t="s">
        <v>314</v>
      </c>
      <c r="G66" s="112"/>
      <c r="H66" s="113"/>
      <c r="I66" s="114"/>
      <c r="J66" s="101">
        <f>+J67+J68+J69+J70</f>
        <v>120</v>
      </c>
      <c r="K66" s="101">
        <f t="shared" ref="K66:L66" si="20">+K67+K68+K69+K70</f>
        <v>120</v>
      </c>
      <c r="L66" s="101">
        <f t="shared" si="20"/>
        <v>120</v>
      </c>
    </row>
    <row r="67" spans="1:12" s="22" customFormat="1" ht="15.6" customHeight="1" x14ac:dyDescent="0.3">
      <c r="A67" s="111"/>
      <c r="B67" s="102" t="s">
        <v>244</v>
      </c>
      <c r="C67" s="103" t="s">
        <v>7</v>
      </c>
      <c r="D67" s="103">
        <v>2</v>
      </c>
      <c r="E67" s="103" t="s">
        <v>4</v>
      </c>
      <c r="F67" s="103" t="s">
        <v>314</v>
      </c>
      <c r="G67" s="119" t="s">
        <v>177</v>
      </c>
      <c r="H67" s="119" t="s">
        <v>33</v>
      </c>
      <c r="I67" s="119" t="s">
        <v>7</v>
      </c>
      <c r="J67" s="105">
        <v>100</v>
      </c>
      <c r="K67" s="105">
        <v>100</v>
      </c>
      <c r="L67" s="105">
        <v>100</v>
      </c>
    </row>
    <row r="68" spans="1:12" s="22" customFormat="1" ht="17.45" customHeight="1" x14ac:dyDescent="0.3">
      <c r="A68" s="111"/>
      <c r="B68" s="102" t="s">
        <v>245</v>
      </c>
      <c r="C68" s="103" t="s">
        <v>7</v>
      </c>
      <c r="D68" s="103">
        <v>2</v>
      </c>
      <c r="E68" s="103" t="s">
        <v>4</v>
      </c>
      <c r="F68" s="103" t="s">
        <v>314</v>
      </c>
      <c r="G68" s="109" t="s">
        <v>177</v>
      </c>
      <c r="H68" s="109" t="s">
        <v>33</v>
      </c>
      <c r="I68" s="109" t="s">
        <v>7</v>
      </c>
      <c r="J68" s="105">
        <v>20</v>
      </c>
      <c r="K68" s="105">
        <v>20</v>
      </c>
      <c r="L68" s="105">
        <v>20</v>
      </c>
    </row>
    <row r="69" spans="1:12" s="22" customFormat="1" ht="33" hidden="1" customHeight="1" x14ac:dyDescent="0.3">
      <c r="A69" s="111"/>
      <c r="B69" s="102" t="s">
        <v>246</v>
      </c>
      <c r="C69" s="103" t="s">
        <v>7</v>
      </c>
      <c r="D69" s="103">
        <v>2</v>
      </c>
      <c r="E69" s="103" t="s">
        <v>4</v>
      </c>
      <c r="F69" s="103" t="s">
        <v>314</v>
      </c>
      <c r="G69" s="109" t="s">
        <v>185</v>
      </c>
      <c r="H69" s="109" t="s">
        <v>33</v>
      </c>
      <c r="I69" s="109" t="s">
        <v>7</v>
      </c>
      <c r="J69" s="105"/>
      <c r="K69" s="105"/>
      <c r="L69" s="105"/>
    </row>
    <row r="70" spans="1:12" s="22" customFormat="1" ht="31.9" hidden="1" customHeight="1" x14ac:dyDescent="0.3">
      <c r="A70" s="111"/>
      <c r="B70" s="102" t="s">
        <v>247</v>
      </c>
      <c r="C70" s="103" t="s">
        <v>7</v>
      </c>
      <c r="D70" s="103">
        <v>2</v>
      </c>
      <c r="E70" s="103" t="s">
        <v>4</v>
      </c>
      <c r="F70" s="103" t="s">
        <v>314</v>
      </c>
      <c r="G70" s="109" t="s">
        <v>185</v>
      </c>
      <c r="H70" s="109" t="s">
        <v>33</v>
      </c>
      <c r="I70" s="109" t="s">
        <v>7</v>
      </c>
      <c r="J70" s="105"/>
      <c r="K70" s="105"/>
      <c r="L70" s="105"/>
    </row>
    <row r="71" spans="1:12" s="22" customFormat="1" ht="47.25" hidden="1" x14ac:dyDescent="0.3">
      <c r="A71" s="111"/>
      <c r="B71" s="102" t="s">
        <v>497</v>
      </c>
      <c r="C71" s="92" t="s">
        <v>7</v>
      </c>
      <c r="D71" s="92" t="s">
        <v>69</v>
      </c>
      <c r="E71" s="92" t="s">
        <v>4</v>
      </c>
      <c r="F71" s="93" t="s">
        <v>276</v>
      </c>
      <c r="G71" s="108"/>
      <c r="H71" s="108"/>
      <c r="I71" s="108"/>
      <c r="J71" s="101">
        <f>+J72+J73+J74</f>
        <v>0</v>
      </c>
      <c r="K71" s="101">
        <f t="shared" ref="K71:L71" si="21">+K72+K73</f>
        <v>0</v>
      </c>
      <c r="L71" s="101">
        <f t="shared" si="21"/>
        <v>0</v>
      </c>
    </row>
    <row r="72" spans="1:12" s="22" customFormat="1" ht="16.899999999999999" hidden="1" customHeight="1" x14ac:dyDescent="0.3">
      <c r="A72" s="111"/>
      <c r="B72" s="102" t="s">
        <v>176</v>
      </c>
      <c r="C72" s="103" t="s">
        <v>7</v>
      </c>
      <c r="D72" s="103" t="s">
        <v>69</v>
      </c>
      <c r="E72" s="103" t="s">
        <v>4</v>
      </c>
      <c r="F72" s="120" t="s">
        <v>276</v>
      </c>
      <c r="G72" s="109" t="s">
        <v>177</v>
      </c>
      <c r="H72" s="109" t="s">
        <v>33</v>
      </c>
      <c r="I72" s="109" t="s">
        <v>7</v>
      </c>
      <c r="J72" s="105">
        <v>0</v>
      </c>
      <c r="K72" s="105">
        <v>0</v>
      </c>
      <c r="L72" s="105">
        <v>0</v>
      </c>
    </row>
    <row r="73" spans="1:12" s="22" customFormat="1" ht="34.15" hidden="1" customHeight="1" x14ac:dyDescent="0.3">
      <c r="A73" s="111"/>
      <c r="B73" s="102" t="s">
        <v>186</v>
      </c>
      <c r="C73" s="103" t="s">
        <v>7</v>
      </c>
      <c r="D73" s="103" t="s">
        <v>69</v>
      </c>
      <c r="E73" s="103" t="s">
        <v>4</v>
      </c>
      <c r="F73" s="120" t="s">
        <v>280</v>
      </c>
      <c r="G73" s="109" t="s">
        <v>185</v>
      </c>
      <c r="H73" s="109" t="s">
        <v>33</v>
      </c>
      <c r="I73" s="109" t="s">
        <v>7</v>
      </c>
      <c r="J73" s="105"/>
      <c r="K73" s="105"/>
      <c r="L73" s="105"/>
    </row>
    <row r="74" spans="1:12" s="22" customFormat="1" ht="34.15" hidden="1" customHeight="1" x14ac:dyDescent="0.3">
      <c r="A74" s="111"/>
      <c r="B74" s="102" t="s">
        <v>186</v>
      </c>
      <c r="C74" s="103" t="s">
        <v>7</v>
      </c>
      <c r="D74" s="103" t="s">
        <v>69</v>
      </c>
      <c r="E74" s="103" t="s">
        <v>4</v>
      </c>
      <c r="F74" s="120" t="s">
        <v>276</v>
      </c>
      <c r="G74" s="109" t="s">
        <v>185</v>
      </c>
      <c r="H74" s="109" t="s">
        <v>33</v>
      </c>
      <c r="I74" s="109" t="s">
        <v>7</v>
      </c>
      <c r="J74" s="105">
        <v>0</v>
      </c>
      <c r="K74" s="105">
        <v>0</v>
      </c>
      <c r="L74" s="105">
        <v>0</v>
      </c>
    </row>
    <row r="75" spans="1:12" s="4" customFormat="1" ht="35.450000000000003" customHeight="1" x14ac:dyDescent="0.3">
      <c r="A75" s="110"/>
      <c r="B75" s="83" t="s">
        <v>349</v>
      </c>
      <c r="C75" s="92" t="s">
        <v>7</v>
      </c>
      <c r="D75" s="92">
        <v>2</v>
      </c>
      <c r="E75" s="92" t="s">
        <v>4</v>
      </c>
      <c r="F75" s="93">
        <v>78120</v>
      </c>
      <c r="G75" s="112"/>
      <c r="H75" s="113"/>
      <c r="I75" s="114"/>
      <c r="J75" s="101">
        <f>SUM(J76:J78)</f>
        <v>983120.2</v>
      </c>
      <c r="K75" s="101">
        <f>SUM(K76:K78)</f>
        <v>1054133.6000000001</v>
      </c>
      <c r="L75" s="101">
        <f>SUM(L76:L78)</f>
        <v>1126517</v>
      </c>
    </row>
    <row r="76" spans="1:12" s="22" customFormat="1" ht="31.5" x14ac:dyDescent="0.3">
      <c r="A76" s="111"/>
      <c r="B76" s="102" t="s">
        <v>203</v>
      </c>
      <c r="C76" s="103" t="s">
        <v>7</v>
      </c>
      <c r="D76" s="103">
        <v>2</v>
      </c>
      <c r="E76" s="103" t="s">
        <v>4</v>
      </c>
      <c r="F76" s="103">
        <v>78120</v>
      </c>
      <c r="G76" s="104" t="s">
        <v>179</v>
      </c>
      <c r="H76" s="104" t="s">
        <v>33</v>
      </c>
      <c r="I76" s="104" t="s">
        <v>7</v>
      </c>
      <c r="J76" s="105">
        <v>660925.19999999995</v>
      </c>
      <c r="K76" s="105">
        <v>711888.6</v>
      </c>
      <c r="L76" s="105">
        <v>763694</v>
      </c>
    </row>
    <row r="77" spans="1:12" s="22" customFormat="1" ht="18" customHeight="1" x14ac:dyDescent="0.3">
      <c r="A77" s="111"/>
      <c r="B77" s="102" t="s">
        <v>176</v>
      </c>
      <c r="C77" s="103" t="s">
        <v>7</v>
      </c>
      <c r="D77" s="103">
        <v>2</v>
      </c>
      <c r="E77" s="103" t="s">
        <v>4</v>
      </c>
      <c r="F77" s="103">
        <v>78120</v>
      </c>
      <c r="G77" s="109" t="s">
        <v>177</v>
      </c>
      <c r="H77" s="109" t="s">
        <v>33</v>
      </c>
      <c r="I77" s="109" t="s">
        <v>7</v>
      </c>
      <c r="J77" s="105">
        <v>21993</v>
      </c>
      <c r="K77" s="105">
        <v>21716</v>
      </c>
      <c r="L77" s="105">
        <v>21716</v>
      </c>
    </row>
    <row r="78" spans="1:12" s="22" customFormat="1" ht="31.5" x14ac:dyDescent="0.3">
      <c r="A78" s="111"/>
      <c r="B78" s="102" t="s">
        <v>348</v>
      </c>
      <c r="C78" s="103" t="s">
        <v>7</v>
      </c>
      <c r="D78" s="103">
        <v>2</v>
      </c>
      <c r="E78" s="103" t="s">
        <v>4</v>
      </c>
      <c r="F78" s="103">
        <v>78120</v>
      </c>
      <c r="G78" s="118" t="s">
        <v>185</v>
      </c>
      <c r="H78" s="118" t="s">
        <v>33</v>
      </c>
      <c r="I78" s="118" t="s">
        <v>7</v>
      </c>
      <c r="J78" s="105">
        <v>300202</v>
      </c>
      <c r="K78" s="105">
        <v>320529</v>
      </c>
      <c r="L78" s="105">
        <v>341107</v>
      </c>
    </row>
    <row r="79" spans="1:12" s="4" customFormat="1" ht="31.5" x14ac:dyDescent="0.3">
      <c r="A79" s="110"/>
      <c r="B79" s="83" t="s">
        <v>265</v>
      </c>
      <c r="C79" s="92" t="s">
        <v>7</v>
      </c>
      <c r="D79" s="92">
        <v>2</v>
      </c>
      <c r="E79" s="92" t="s">
        <v>4</v>
      </c>
      <c r="F79" s="93" t="s">
        <v>223</v>
      </c>
      <c r="G79" s="94"/>
      <c r="H79" s="95"/>
      <c r="I79" s="96"/>
      <c r="J79" s="101">
        <f>SUM(J80:J83)</f>
        <v>18148.400000000001</v>
      </c>
      <c r="K79" s="101">
        <f t="shared" ref="K79:L79" si="22">SUM(K80:K83)</f>
        <v>20623.900000000001</v>
      </c>
      <c r="L79" s="101">
        <f t="shared" si="22"/>
        <v>21003</v>
      </c>
    </row>
    <row r="80" spans="1:12" s="22" customFormat="1" x14ac:dyDescent="0.3">
      <c r="A80" s="111"/>
      <c r="B80" s="102" t="s">
        <v>244</v>
      </c>
      <c r="C80" s="103" t="s">
        <v>7</v>
      </c>
      <c r="D80" s="103">
        <v>2</v>
      </c>
      <c r="E80" s="103" t="s">
        <v>4</v>
      </c>
      <c r="F80" s="103" t="s">
        <v>223</v>
      </c>
      <c r="G80" s="104" t="s">
        <v>177</v>
      </c>
      <c r="H80" s="104" t="s">
        <v>33</v>
      </c>
      <c r="I80" s="104" t="s">
        <v>7</v>
      </c>
      <c r="J80" s="105">
        <v>5470.4</v>
      </c>
      <c r="K80" s="105">
        <v>5688.9</v>
      </c>
      <c r="L80" s="105">
        <v>5916.9</v>
      </c>
    </row>
    <row r="81" spans="1:12" s="22" customFormat="1" x14ac:dyDescent="0.3">
      <c r="A81" s="111"/>
      <c r="B81" s="102" t="s">
        <v>245</v>
      </c>
      <c r="C81" s="103" t="s">
        <v>7</v>
      </c>
      <c r="D81" s="103">
        <v>2</v>
      </c>
      <c r="E81" s="103" t="s">
        <v>4</v>
      </c>
      <c r="F81" s="103" t="s">
        <v>223</v>
      </c>
      <c r="G81" s="109" t="s">
        <v>177</v>
      </c>
      <c r="H81" s="109" t="s">
        <v>33</v>
      </c>
      <c r="I81" s="109" t="s">
        <v>7</v>
      </c>
      <c r="J81" s="105">
        <v>5394</v>
      </c>
      <c r="K81" s="105">
        <v>6595</v>
      </c>
      <c r="L81" s="105">
        <v>6595</v>
      </c>
    </row>
    <row r="82" spans="1:12" s="22" customFormat="1" ht="31.5" x14ac:dyDescent="0.3">
      <c r="A82" s="111"/>
      <c r="B82" s="102" t="s">
        <v>246</v>
      </c>
      <c r="C82" s="103" t="s">
        <v>7</v>
      </c>
      <c r="D82" s="103">
        <v>2</v>
      </c>
      <c r="E82" s="103" t="s">
        <v>4</v>
      </c>
      <c r="F82" s="103" t="s">
        <v>223</v>
      </c>
      <c r="G82" s="109" t="s">
        <v>185</v>
      </c>
      <c r="H82" s="109" t="s">
        <v>33</v>
      </c>
      <c r="I82" s="109" t="s">
        <v>7</v>
      </c>
      <c r="J82" s="105">
        <v>3642</v>
      </c>
      <c r="K82" s="105">
        <v>3788</v>
      </c>
      <c r="L82" s="105">
        <v>3939.1</v>
      </c>
    </row>
    <row r="83" spans="1:12" s="22" customFormat="1" ht="33" customHeight="1" x14ac:dyDescent="0.3">
      <c r="A83" s="111"/>
      <c r="B83" s="102" t="s">
        <v>247</v>
      </c>
      <c r="C83" s="103" t="s">
        <v>7</v>
      </c>
      <c r="D83" s="103">
        <v>2</v>
      </c>
      <c r="E83" s="103" t="s">
        <v>4</v>
      </c>
      <c r="F83" s="103" t="s">
        <v>223</v>
      </c>
      <c r="G83" s="118" t="s">
        <v>185</v>
      </c>
      <c r="H83" s="118" t="s">
        <v>33</v>
      </c>
      <c r="I83" s="118" t="s">
        <v>7</v>
      </c>
      <c r="J83" s="105">
        <v>3642</v>
      </c>
      <c r="K83" s="105">
        <v>4552</v>
      </c>
      <c r="L83" s="105">
        <v>4552</v>
      </c>
    </row>
    <row r="84" spans="1:12" s="7" customFormat="1" ht="17.45" customHeight="1" x14ac:dyDescent="0.3">
      <c r="A84" s="110" t="s">
        <v>586</v>
      </c>
      <c r="B84" s="83" t="s">
        <v>569</v>
      </c>
      <c r="C84" s="92" t="s">
        <v>7</v>
      </c>
      <c r="D84" s="92">
        <v>2</v>
      </c>
      <c r="E84" s="92" t="s">
        <v>570</v>
      </c>
      <c r="F84" s="92" t="s">
        <v>3</v>
      </c>
      <c r="G84" s="121"/>
      <c r="H84" s="122"/>
      <c r="I84" s="123"/>
      <c r="J84" s="101">
        <f>J85</f>
        <v>33000.300000000003</v>
      </c>
      <c r="K84" s="101">
        <f t="shared" ref="K84:L84" si="23">K85</f>
        <v>0</v>
      </c>
      <c r="L84" s="101">
        <f t="shared" si="23"/>
        <v>0</v>
      </c>
    </row>
    <row r="85" spans="1:12" s="75" customFormat="1" ht="35.450000000000003" customHeight="1" x14ac:dyDescent="0.3">
      <c r="A85" s="111"/>
      <c r="B85" s="83" t="s">
        <v>441</v>
      </c>
      <c r="C85" s="92" t="s">
        <v>7</v>
      </c>
      <c r="D85" s="92" t="s">
        <v>69</v>
      </c>
      <c r="E85" s="92" t="s">
        <v>570</v>
      </c>
      <c r="F85" s="92" t="s">
        <v>603</v>
      </c>
      <c r="G85" s="121"/>
      <c r="H85" s="122"/>
      <c r="I85" s="123"/>
      <c r="J85" s="101">
        <f>J86+J87</f>
        <v>33000.300000000003</v>
      </c>
      <c r="K85" s="101">
        <f t="shared" ref="K85:L85" si="24">K86+K87</f>
        <v>0</v>
      </c>
      <c r="L85" s="101">
        <f t="shared" si="24"/>
        <v>0</v>
      </c>
    </row>
    <row r="86" spans="1:12" s="22" customFormat="1" ht="19.149999999999999" customHeight="1" x14ac:dyDescent="0.3">
      <c r="A86" s="111"/>
      <c r="B86" s="102" t="s">
        <v>339</v>
      </c>
      <c r="C86" s="103" t="s">
        <v>7</v>
      </c>
      <c r="D86" s="103">
        <v>2</v>
      </c>
      <c r="E86" s="103" t="s">
        <v>570</v>
      </c>
      <c r="F86" s="103" t="s">
        <v>603</v>
      </c>
      <c r="G86" s="124" t="s">
        <v>177</v>
      </c>
      <c r="H86" s="109" t="s">
        <v>33</v>
      </c>
      <c r="I86" s="125" t="s">
        <v>7</v>
      </c>
      <c r="J86" s="105">
        <v>32280.9</v>
      </c>
      <c r="K86" s="105">
        <v>0</v>
      </c>
      <c r="L86" s="105">
        <v>0</v>
      </c>
    </row>
    <row r="87" spans="1:12" s="22" customFormat="1" ht="18.600000000000001" customHeight="1" x14ac:dyDescent="0.3">
      <c r="A87" s="111"/>
      <c r="B87" s="102" t="s">
        <v>245</v>
      </c>
      <c r="C87" s="103" t="s">
        <v>7</v>
      </c>
      <c r="D87" s="103">
        <v>2</v>
      </c>
      <c r="E87" s="103" t="s">
        <v>570</v>
      </c>
      <c r="F87" s="103" t="s">
        <v>603</v>
      </c>
      <c r="G87" s="124" t="s">
        <v>177</v>
      </c>
      <c r="H87" s="109" t="s">
        <v>33</v>
      </c>
      <c r="I87" s="125" t="s">
        <v>7</v>
      </c>
      <c r="J87" s="105">
        <v>719.4</v>
      </c>
      <c r="K87" s="105">
        <v>0</v>
      </c>
      <c r="L87" s="105">
        <v>0</v>
      </c>
    </row>
    <row r="88" spans="1:12" s="22" customFormat="1" ht="37.15" hidden="1" customHeight="1" x14ac:dyDescent="0.3">
      <c r="A88" s="111"/>
      <c r="B88" s="83" t="s">
        <v>494</v>
      </c>
      <c r="C88" s="126" t="s">
        <v>7</v>
      </c>
      <c r="D88" s="126">
        <v>2</v>
      </c>
      <c r="E88" s="126" t="s">
        <v>4</v>
      </c>
      <c r="F88" s="126" t="s">
        <v>496</v>
      </c>
      <c r="G88" s="124"/>
      <c r="H88" s="127"/>
      <c r="I88" s="125"/>
      <c r="J88" s="101">
        <f>+J89+J90+J91+J92</f>
        <v>0</v>
      </c>
      <c r="K88" s="101">
        <f t="shared" ref="K88:L88" si="25">+K89+K90+K91+K92</f>
        <v>0</v>
      </c>
      <c r="L88" s="101">
        <f t="shared" si="25"/>
        <v>0</v>
      </c>
    </row>
    <row r="89" spans="1:12" s="22" customFormat="1" ht="21" hidden="1" customHeight="1" x14ac:dyDescent="0.3">
      <c r="A89" s="111"/>
      <c r="B89" s="102" t="s">
        <v>244</v>
      </c>
      <c r="C89" s="128" t="s">
        <v>7</v>
      </c>
      <c r="D89" s="128">
        <v>2</v>
      </c>
      <c r="E89" s="128" t="s">
        <v>4</v>
      </c>
      <c r="F89" s="128" t="s">
        <v>496</v>
      </c>
      <c r="G89" s="109" t="s">
        <v>177</v>
      </c>
      <c r="H89" s="109" t="s">
        <v>33</v>
      </c>
      <c r="I89" s="109" t="s">
        <v>7</v>
      </c>
      <c r="J89" s="105">
        <v>0</v>
      </c>
      <c r="K89" s="105">
        <v>0</v>
      </c>
      <c r="L89" s="105">
        <v>0</v>
      </c>
    </row>
    <row r="90" spans="1:12" s="22" customFormat="1" ht="21" hidden="1" customHeight="1" x14ac:dyDescent="0.3">
      <c r="A90" s="111"/>
      <c r="B90" s="102" t="s">
        <v>502</v>
      </c>
      <c r="C90" s="128" t="s">
        <v>7</v>
      </c>
      <c r="D90" s="128">
        <v>2</v>
      </c>
      <c r="E90" s="128" t="s">
        <v>4</v>
      </c>
      <c r="F90" s="128" t="s">
        <v>496</v>
      </c>
      <c r="G90" s="109" t="s">
        <v>177</v>
      </c>
      <c r="H90" s="109" t="s">
        <v>33</v>
      </c>
      <c r="I90" s="109" t="s">
        <v>7</v>
      </c>
      <c r="J90" s="105">
        <v>0</v>
      </c>
      <c r="K90" s="105">
        <v>0</v>
      </c>
      <c r="L90" s="105">
        <v>0</v>
      </c>
    </row>
    <row r="91" spans="1:12" s="22" customFormat="1" ht="39" hidden="1" customHeight="1" x14ac:dyDescent="0.3">
      <c r="A91" s="111"/>
      <c r="B91" s="102" t="s">
        <v>246</v>
      </c>
      <c r="C91" s="128" t="s">
        <v>7</v>
      </c>
      <c r="D91" s="128">
        <v>2</v>
      </c>
      <c r="E91" s="128" t="s">
        <v>4</v>
      </c>
      <c r="F91" s="128" t="s">
        <v>496</v>
      </c>
      <c r="G91" s="109" t="s">
        <v>185</v>
      </c>
      <c r="H91" s="109" t="s">
        <v>33</v>
      </c>
      <c r="I91" s="109" t="s">
        <v>7</v>
      </c>
      <c r="J91" s="105">
        <v>0</v>
      </c>
      <c r="K91" s="105">
        <v>0</v>
      </c>
      <c r="L91" s="105">
        <v>0</v>
      </c>
    </row>
    <row r="92" spans="1:12" s="22" customFormat="1" ht="36.6" hidden="1" customHeight="1" x14ac:dyDescent="0.3">
      <c r="A92" s="111"/>
      <c r="B92" s="102" t="s">
        <v>247</v>
      </c>
      <c r="C92" s="128" t="s">
        <v>7</v>
      </c>
      <c r="D92" s="128">
        <v>2</v>
      </c>
      <c r="E92" s="128" t="s">
        <v>4</v>
      </c>
      <c r="F92" s="128" t="s">
        <v>496</v>
      </c>
      <c r="G92" s="118" t="s">
        <v>185</v>
      </c>
      <c r="H92" s="118" t="s">
        <v>33</v>
      </c>
      <c r="I92" s="118" t="s">
        <v>7</v>
      </c>
      <c r="J92" s="105">
        <v>0</v>
      </c>
      <c r="K92" s="105">
        <v>0</v>
      </c>
      <c r="L92" s="105">
        <v>0</v>
      </c>
    </row>
    <row r="93" spans="1:12" s="4" customFormat="1" ht="30.75" customHeight="1" x14ac:dyDescent="0.3">
      <c r="A93" s="110"/>
      <c r="B93" s="117" t="s">
        <v>272</v>
      </c>
      <c r="C93" s="92" t="s">
        <v>7</v>
      </c>
      <c r="D93" s="92" t="s">
        <v>69</v>
      </c>
      <c r="E93" s="92" t="s">
        <v>4</v>
      </c>
      <c r="F93" s="92" t="s">
        <v>273</v>
      </c>
      <c r="G93" s="112"/>
      <c r="H93" s="113"/>
      <c r="I93" s="114"/>
      <c r="J93" s="101">
        <f>+J94+J95+J96+J97</f>
        <v>16892.2</v>
      </c>
      <c r="K93" s="101">
        <f t="shared" ref="K93:L93" si="26">+K94+K95+K96+K97</f>
        <v>13500</v>
      </c>
      <c r="L93" s="101">
        <f t="shared" si="26"/>
        <v>13500</v>
      </c>
    </row>
    <row r="94" spans="1:12" s="22" customFormat="1" x14ac:dyDescent="0.3">
      <c r="A94" s="111"/>
      <c r="B94" s="102" t="s">
        <v>434</v>
      </c>
      <c r="C94" s="103" t="s">
        <v>7</v>
      </c>
      <c r="D94" s="103" t="s">
        <v>69</v>
      </c>
      <c r="E94" s="103" t="s">
        <v>4</v>
      </c>
      <c r="F94" s="103" t="s">
        <v>273</v>
      </c>
      <c r="G94" s="124" t="s">
        <v>177</v>
      </c>
      <c r="H94" s="118" t="s">
        <v>33</v>
      </c>
      <c r="I94" s="118" t="s">
        <v>7</v>
      </c>
      <c r="J94" s="105">
        <v>1500</v>
      </c>
      <c r="K94" s="105">
        <v>1500</v>
      </c>
      <c r="L94" s="105">
        <v>1500</v>
      </c>
    </row>
    <row r="95" spans="1:12" s="22" customFormat="1" ht="22.9" customHeight="1" x14ac:dyDescent="0.3">
      <c r="A95" s="111"/>
      <c r="B95" s="102" t="s">
        <v>415</v>
      </c>
      <c r="C95" s="103" t="s">
        <v>7</v>
      </c>
      <c r="D95" s="103" t="s">
        <v>69</v>
      </c>
      <c r="E95" s="103" t="s">
        <v>4</v>
      </c>
      <c r="F95" s="103" t="s">
        <v>273</v>
      </c>
      <c r="G95" s="124" t="s">
        <v>177</v>
      </c>
      <c r="H95" s="118" t="s">
        <v>33</v>
      </c>
      <c r="I95" s="118" t="s">
        <v>7</v>
      </c>
      <c r="J95" s="105">
        <v>9132.2000000000007</v>
      </c>
      <c r="K95" s="105">
        <v>12000</v>
      </c>
      <c r="L95" s="105">
        <v>12000</v>
      </c>
    </row>
    <row r="96" spans="1:12" s="22" customFormat="1" ht="31.9" hidden="1" customHeight="1" x14ac:dyDescent="0.3">
      <c r="A96" s="111"/>
      <c r="B96" s="102" t="s">
        <v>246</v>
      </c>
      <c r="C96" s="103" t="s">
        <v>7</v>
      </c>
      <c r="D96" s="103" t="s">
        <v>69</v>
      </c>
      <c r="E96" s="103" t="s">
        <v>4</v>
      </c>
      <c r="F96" s="103" t="s">
        <v>273</v>
      </c>
      <c r="G96" s="124" t="s">
        <v>185</v>
      </c>
      <c r="H96" s="118" t="s">
        <v>33</v>
      </c>
      <c r="I96" s="118" t="s">
        <v>7</v>
      </c>
      <c r="J96" s="105">
        <v>0</v>
      </c>
      <c r="K96" s="105">
        <v>0</v>
      </c>
      <c r="L96" s="105">
        <v>0</v>
      </c>
    </row>
    <row r="97" spans="1:16" s="22" customFormat="1" ht="35.450000000000003" customHeight="1" x14ac:dyDescent="0.3">
      <c r="A97" s="111"/>
      <c r="B97" s="102" t="s">
        <v>247</v>
      </c>
      <c r="C97" s="103" t="s">
        <v>7</v>
      </c>
      <c r="D97" s="103" t="s">
        <v>69</v>
      </c>
      <c r="E97" s="103" t="s">
        <v>4</v>
      </c>
      <c r="F97" s="103" t="s">
        <v>273</v>
      </c>
      <c r="G97" s="109" t="s">
        <v>185</v>
      </c>
      <c r="H97" s="109" t="s">
        <v>33</v>
      </c>
      <c r="I97" s="109" t="s">
        <v>7</v>
      </c>
      <c r="J97" s="105">
        <v>6260</v>
      </c>
      <c r="K97" s="105">
        <v>0</v>
      </c>
      <c r="L97" s="105">
        <v>0</v>
      </c>
    </row>
    <row r="98" spans="1:16" s="22" customFormat="1" ht="32.450000000000003" hidden="1" customHeight="1" x14ac:dyDescent="0.3">
      <c r="A98" s="111"/>
      <c r="B98" s="102" t="s">
        <v>246</v>
      </c>
      <c r="C98" s="103" t="s">
        <v>7</v>
      </c>
      <c r="D98" s="103" t="s">
        <v>69</v>
      </c>
      <c r="E98" s="103" t="s">
        <v>4</v>
      </c>
      <c r="F98" s="103" t="s">
        <v>435</v>
      </c>
      <c r="G98" s="124" t="s">
        <v>185</v>
      </c>
      <c r="H98" s="118" t="s">
        <v>33</v>
      </c>
      <c r="I98" s="118" t="s">
        <v>7</v>
      </c>
      <c r="J98" s="105">
        <v>0</v>
      </c>
      <c r="K98" s="105">
        <v>0</v>
      </c>
      <c r="L98" s="105">
        <v>0</v>
      </c>
    </row>
    <row r="99" spans="1:16" s="22" customFormat="1" ht="31.9" hidden="1" customHeight="1" x14ac:dyDescent="0.3">
      <c r="A99" s="111"/>
      <c r="B99" s="102" t="s">
        <v>247</v>
      </c>
      <c r="C99" s="103" t="s">
        <v>7</v>
      </c>
      <c r="D99" s="103" t="s">
        <v>69</v>
      </c>
      <c r="E99" s="103" t="s">
        <v>4</v>
      </c>
      <c r="F99" s="103" t="s">
        <v>435</v>
      </c>
      <c r="G99" s="109" t="s">
        <v>185</v>
      </c>
      <c r="H99" s="109" t="s">
        <v>33</v>
      </c>
      <c r="I99" s="109" t="s">
        <v>7</v>
      </c>
      <c r="J99" s="105">
        <v>0</v>
      </c>
      <c r="K99" s="105">
        <v>0</v>
      </c>
      <c r="L99" s="105">
        <v>0</v>
      </c>
    </row>
    <row r="100" spans="1:16" s="22" customFormat="1" ht="31.9" hidden="1" customHeight="1" x14ac:dyDescent="0.3">
      <c r="A100" s="111"/>
      <c r="B100" s="102" t="s">
        <v>186</v>
      </c>
      <c r="C100" s="103" t="s">
        <v>7</v>
      </c>
      <c r="D100" s="103" t="s">
        <v>69</v>
      </c>
      <c r="E100" s="103" t="s">
        <v>4</v>
      </c>
      <c r="F100" s="103" t="s">
        <v>273</v>
      </c>
      <c r="G100" s="124" t="s">
        <v>185</v>
      </c>
      <c r="H100" s="118" t="s">
        <v>33</v>
      </c>
      <c r="I100" s="118" t="s">
        <v>7</v>
      </c>
      <c r="J100" s="105"/>
      <c r="K100" s="105"/>
      <c r="L100" s="105"/>
    </row>
    <row r="101" spans="1:16" s="4" customFormat="1" ht="36" customHeight="1" x14ac:dyDescent="0.3">
      <c r="A101" s="110"/>
      <c r="B101" s="83" t="s">
        <v>525</v>
      </c>
      <c r="C101" s="92" t="s">
        <v>7</v>
      </c>
      <c r="D101" s="92" t="s">
        <v>69</v>
      </c>
      <c r="E101" s="92" t="s">
        <v>4</v>
      </c>
      <c r="F101" s="92" t="s">
        <v>528</v>
      </c>
      <c r="G101" s="94"/>
      <c r="H101" s="95"/>
      <c r="I101" s="96"/>
      <c r="J101" s="101">
        <f>SUM(J102:J105)</f>
        <v>14282.4</v>
      </c>
      <c r="K101" s="101">
        <f t="shared" ref="K101:L101" si="27">SUM(K102:K105)</f>
        <v>14854</v>
      </c>
      <c r="L101" s="101">
        <f t="shared" si="27"/>
        <v>15447.3</v>
      </c>
    </row>
    <row r="102" spans="1:16" s="22" customFormat="1" ht="19.5" customHeight="1" x14ac:dyDescent="0.3">
      <c r="A102" s="111"/>
      <c r="B102" s="177" t="s">
        <v>526</v>
      </c>
      <c r="C102" s="103" t="s">
        <v>7</v>
      </c>
      <c r="D102" s="103" t="s">
        <v>69</v>
      </c>
      <c r="E102" s="103" t="s">
        <v>4</v>
      </c>
      <c r="F102" s="103" t="s">
        <v>528</v>
      </c>
      <c r="G102" s="129" t="s">
        <v>177</v>
      </c>
      <c r="H102" s="109" t="s">
        <v>33</v>
      </c>
      <c r="I102" s="116" t="s">
        <v>7</v>
      </c>
      <c r="J102" s="105">
        <v>9722.4</v>
      </c>
      <c r="K102" s="105">
        <v>10288</v>
      </c>
      <c r="L102" s="105">
        <v>10876.3</v>
      </c>
    </row>
    <row r="103" spans="1:16" s="22" customFormat="1" ht="19.5" customHeight="1" x14ac:dyDescent="0.3">
      <c r="A103" s="111"/>
      <c r="B103" s="177" t="s">
        <v>529</v>
      </c>
      <c r="C103" s="103" t="s">
        <v>7</v>
      </c>
      <c r="D103" s="103" t="s">
        <v>69</v>
      </c>
      <c r="E103" s="103" t="s">
        <v>4</v>
      </c>
      <c r="F103" s="103" t="s">
        <v>528</v>
      </c>
      <c r="G103" s="129" t="s">
        <v>177</v>
      </c>
      <c r="H103" s="109" t="s">
        <v>33</v>
      </c>
      <c r="I103" s="116" t="s">
        <v>7</v>
      </c>
      <c r="J103" s="105">
        <v>97.8</v>
      </c>
      <c r="K103" s="105">
        <v>103.8</v>
      </c>
      <c r="L103" s="105">
        <v>108.8</v>
      </c>
    </row>
    <row r="104" spans="1:16" s="22" customFormat="1" ht="32.25" customHeight="1" x14ac:dyDescent="0.3">
      <c r="A104" s="111"/>
      <c r="B104" s="177" t="s">
        <v>527</v>
      </c>
      <c r="C104" s="103" t="s">
        <v>7</v>
      </c>
      <c r="D104" s="103" t="s">
        <v>69</v>
      </c>
      <c r="E104" s="103" t="s">
        <v>4</v>
      </c>
      <c r="F104" s="103" t="s">
        <v>528</v>
      </c>
      <c r="G104" s="129" t="s">
        <v>185</v>
      </c>
      <c r="H104" s="109" t="s">
        <v>33</v>
      </c>
      <c r="I104" s="116" t="s">
        <v>7</v>
      </c>
      <c r="J104" s="105">
        <v>4418</v>
      </c>
      <c r="K104" s="105">
        <v>4418</v>
      </c>
      <c r="L104" s="105">
        <v>4418</v>
      </c>
    </row>
    <row r="105" spans="1:16" s="22" customFormat="1" ht="38.25" customHeight="1" x14ac:dyDescent="0.3">
      <c r="A105" s="111"/>
      <c r="B105" s="177" t="s">
        <v>530</v>
      </c>
      <c r="C105" s="103" t="s">
        <v>7</v>
      </c>
      <c r="D105" s="103" t="s">
        <v>69</v>
      </c>
      <c r="E105" s="103" t="s">
        <v>4</v>
      </c>
      <c r="F105" s="103" t="s">
        <v>528</v>
      </c>
      <c r="G105" s="129" t="s">
        <v>185</v>
      </c>
      <c r="H105" s="109" t="s">
        <v>33</v>
      </c>
      <c r="I105" s="116" t="s">
        <v>7</v>
      </c>
      <c r="J105" s="105">
        <v>44.2</v>
      </c>
      <c r="K105" s="105">
        <v>44.2</v>
      </c>
      <c r="L105" s="105">
        <v>44.2</v>
      </c>
    </row>
    <row r="106" spans="1:16" s="76" customFormat="1" ht="22.5" customHeight="1" x14ac:dyDescent="0.25">
      <c r="A106" s="110" t="s">
        <v>587</v>
      </c>
      <c r="B106" s="83" t="s">
        <v>571</v>
      </c>
      <c r="C106" s="92" t="s">
        <v>7</v>
      </c>
      <c r="D106" s="92" t="s">
        <v>69</v>
      </c>
      <c r="E106" s="92" t="s">
        <v>572</v>
      </c>
      <c r="F106" s="92" t="s">
        <v>3</v>
      </c>
      <c r="G106" s="94"/>
      <c r="H106" s="95"/>
      <c r="I106" s="96"/>
      <c r="J106" s="101">
        <f>J107</f>
        <v>97337.600000000006</v>
      </c>
      <c r="K106" s="101">
        <f t="shared" ref="K106:L106" si="28">K107</f>
        <v>97337.600000000006</v>
      </c>
      <c r="L106" s="101">
        <f t="shared" si="28"/>
        <v>97337.600000000006</v>
      </c>
    </row>
    <row r="107" spans="1:16" s="22" customFormat="1" ht="34.15" customHeight="1" x14ac:dyDescent="0.3">
      <c r="A107" s="111"/>
      <c r="B107" s="102" t="s">
        <v>583</v>
      </c>
      <c r="C107" s="92" t="s">
        <v>7</v>
      </c>
      <c r="D107" s="92" t="s">
        <v>69</v>
      </c>
      <c r="E107" s="92" t="s">
        <v>572</v>
      </c>
      <c r="F107" s="92" t="s">
        <v>302</v>
      </c>
      <c r="G107" s="112"/>
      <c r="H107" s="113"/>
      <c r="I107" s="114"/>
      <c r="J107" s="101">
        <f>+J108+J109</f>
        <v>97337.600000000006</v>
      </c>
      <c r="K107" s="101">
        <f t="shared" ref="K107:L107" si="29">+K108+K109</f>
        <v>97337.600000000006</v>
      </c>
      <c r="L107" s="101">
        <f t="shared" si="29"/>
        <v>97337.600000000006</v>
      </c>
    </row>
    <row r="108" spans="1:16" s="22" customFormat="1" ht="35.450000000000003" customHeight="1" x14ac:dyDescent="0.3">
      <c r="A108" s="111"/>
      <c r="B108" s="102" t="s">
        <v>416</v>
      </c>
      <c r="C108" s="103" t="s">
        <v>7</v>
      </c>
      <c r="D108" s="103" t="s">
        <v>69</v>
      </c>
      <c r="E108" s="103" t="s">
        <v>572</v>
      </c>
      <c r="F108" s="103" t="s">
        <v>302</v>
      </c>
      <c r="G108" s="109" t="s">
        <v>179</v>
      </c>
      <c r="H108" s="109" t="s">
        <v>33</v>
      </c>
      <c r="I108" s="109" t="s">
        <v>7</v>
      </c>
      <c r="J108" s="105">
        <v>68277</v>
      </c>
      <c r="K108" s="105">
        <v>68277</v>
      </c>
      <c r="L108" s="105">
        <v>68277</v>
      </c>
    </row>
    <row r="109" spans="1:16" s="22" customFormat="1" ht="31.9" customHeight="1" x14ac:dyDescent="0.3">
      <c r="A109" s="111"/>
      <c r="B109" s="102" t="s">
        <v>186</v>
      </c>
      <c r="C109" s="103" t="s">
        <v>7</v>
      </c>
      <c r="D109" s="103" t="s">
        <v>69</v>
      </c>
      <c r="E109" s="103" t="s">
        <v>4</v>
      </c>
      <c r="F109" s="103" t="s">
        <v>302</v>
      </c>
      <c r="G109" s="109" t="s">
        <v>185</v>
      </c>
      <c r="H109" s="109" t="s">
        <v>33</v>
      </c>
      <c r="I109" s="109" t="s">
        <v>7</v>
      </c>
      <c r="J109" s="105">
        <v>29060.6</v>
      </c>
      <c r="K109" s="105">
        <v>29060.6</v>
      </c>
      <c r="L109" s="105">
        <v>29060.6</v>
      </c>
    </row>
    <row r="110" spans="1:16" s="22" customFormat="1" ht="55.15" customHeight="1" x14ac:dyDescent="0.3">
      <c r="A110" s="111"/>
      <c r="B110" s="83" t="s">
        <v>319</v>
      </c>
      <c r="C110" s="92" t="s">
        <v>7</v>
      </c>
      <c r="D110" s="92" t="s">
        <v>69</v>
      </c>
      <c r="E110" s="92" t="s">
        <v>4</v>
      </c>
      <c r="F110" s="92" t="s">
        <v>318</v>
      </c>
      <c r="G110" s="112"/>
      <c r="H110" s="113"/>
      <c r="I110" s="114"/>
      <c r="J110" s="101">
        <f>+J111+J112+J113+J114+J115+J116</f>
        <v>56115.4</v>
      </c>
      <c r="K110" s="101">
        <f t="shared" ref="K110:L110" si="30">+K111+K112+K113+K114+K115+K116</f>
        <v>56115.3</v>
      </c>
      <c r="L110" s="101">
        <f t="shared" si="30"/>
        <v>56115.3</v>
      </c>
      <c r="M110" s="6">
        <f t="shared" ref="M110:P110" si="31">+M115+M116</f>
        <v>0</v>
      </c>
      <c r="N110" s="6">
        <f t="shared" si="31"/>
        <v>0</v>
      </c>
      <c r="O110" s="6">
        <f t="shared" si="31"/>
        <v>0</v>
      </c>
      <c r="P110" s="6">
        <f t="shared" si="31"/>
        <v>0</v>
      </c>
    </row>
    <row r="111" spans="1:16" s="22" customFormat="1" ht="18" customHeight="1" x14ac:dyDescent="0.3">
      <c r="A111" s="111"/>
      <c r="B111" s="102" t="s">
        <v>339</v>
      </c>
      <c r="C111" s="103" t="s">
        <v>7</v>
      </c>
      <c r="D111" s="103" t="s">
        <v>69</v>
      </c>
      <c r="E111" s="103" t="s">
        <v>4</v>
      </c>
      <c r="F111" s="103" t="s">
        <v>318</v>
      </c>
      <c r="G111" s="109" t="s">
        <v>177</v>
      </c>
      <c r="H111" s="109" t="s">
        <v>33</v>
      </c>
      <c r="I111" s="109" t="s">
        <v>7</v>
      </c>
      <c r="J111" s="105">
        <v>27748.9</v>
      </c>
      <c r="K111" s="105">
        <v>28073.5</v>
      </c>
      <c r="L111" s="105">
        <v>28073.5</v>
      </c>
    </row>
    <row r="112" spans="1:16" s="22" customFormat="1" ht="18" customHeight="1" x14ac:dyDescent="0.3">
      <c r="A112" s="111"/>
      <c r="B112" s="83" t="s">
        <v>503</v>
      </c>
      <c r="C112" s="103" t="s">
        <v>7</v>
      </c>
      <c r="D112" s="103" t="s">
        <v>69</v>
      </c>
      <c r="E112" s="103" t="s">
        <v>4</v>
      </c>
      <c r="F112" s="103" t="s">
        <v>318</v>
      </c>
      <c r="G112" s="109" t="s">
        <v>177</v>
      </c>
      <c r="H112" s="109" t="s">
        <v>33</v>
      </c>
      <c r="I112" s="109" t="s">
        <v>7</v>
      </c>
      <c r="J112" s="105">
        <v>4896.8999999999996</v>
      </c>
      <c r="K112" s="105">
        <v>4571.8</v>
      </c>
      <c r="L112" s="105">
        <v>4571.8</v>
      </c>
    </row>
    <row r="113" spans="1:15" s="22" customFormat="1" ht="18" customHeight="1" x14ac:dyDescent="0.3">
      <c r="A113" s="111"/>
      <c r="B113" s="83" t="s">
        <v>504</v>
      </c>
      <c r="C113" s="103" t="s">
        <v>7</v>
      </c>
      <c r="D113" s="103" t="s">
        <v>69</v>
      </c>
      <c r="E113" s="103" t="s">
        <v>4</v>
      </c>
      <c r="F113" s="103" t="s">
        <v>318</v>
      </c>
      <c r="G113" s="109" t="s">
        <v>177</v>
      </c>
      <c r="H113" s="109" t="s">
        <v>33</v>
      </c>
      <c r="I113" s="109" t="s">
        <v>7</v>
      </c>
      <c r="J113" s="105">
        <v>49.5</v>
      </c>
      <c r="K113" s="105">
        <v>50</v>
      </c>
      <c r="L113" s="105">
        <v>50</v>
      </c>
    </row>
    <row r="114" spans="1:15" s="22" customFormat="1" ht="33.6" customHeight="1" x14ac:dyDescent="0.3">
      <c r="A114" s="111"/>
      <c r="B114" s="102" t="s">
        <v>417</v>
      </c>
      <c r="C114" s="103" t="s">
        <v>7</v>
      </c>
      <c r="D114" s="103" t="s">
        <v>69</v>
      </c>
      <c r="E114" s="103" t="s">
        <v>4</v>
      </c>
      <c r="F114" s="103" t="s">
        <v>318</v>
      </c>
      <c r="G114" s="109" t="s">
        <v>185</v>
      </c>
      <c r="H114" s="109" t="s">
        <v>33</v>
      </c>
      <c r="I114" s="109" t="s">
        <v>7</v>
      </c>
      <c r="J114" s="105">
        <v>19877</v>
      </c>
      <c r="K114" s="105">
        <v>20111.2</v>
      </c>
      <c r="L114" s="105">
        <v>20111.2</v>
      </c>
    </row>
    <row r="115" spans="1:15" s="22" customFormat="1" ht="33.6" customHeight="1" x14ac:dyDescent="0.3">
      <c r="A115" s="111"/>
      <c r="B115" s="83" t="s">
        <v>505</v>
      </c>
      <c r="C115" s="103" t="s">
        <v>7</v>
      </c>
      <c r="D115" s="103" t="s">
        <v>69</v>
      </c>
      <c r="E115" s="103" t="s">
        <v>4</v>
      </c>
      <c r="F115" s="103" t="s">
        <v>318</v>
      </c>
      <c r="G115" s="109" t="s">
        <v>185</v>
      </c>
      <c r="H115" s="109" t="s">
        <v>33</v>
      </c>
      <c r="I115" s="109" t="s">
        <v>7</v>
      </c>
      <c r="J115" s="105">
        <v>3507.7</v>
      </c>
      <c r="K115" s="105">
        <v>3273.8</v>
      </c>
      <c r="L115" s="105">
        <v>3273.8</v>
      </c>
    </row>
    <row r="116" spans="1:15" s="22" customFormat="1" ht="33.6" customHeight="1" x14ac:dyDescent="0.3">
      <c r="A116" s="111"/>
      <c r="B116" s="83" t="s">
        <v>506</v>
      </c>
      <c r="C116" s="103" t="s">
        <v>7</v>
      </c>
      <c r="D116" s="103" t="s">
        <v>69</v>
      </c>
      <c r="E116" s="103" t="s">
        <v>4</v>
      </c>
      <c r="F116" s="103" t="s">
        <v>318</v>
      </c>
      <c r="G116" s="109" t="s">
        <v>185</v>
      </c>
      <c r="H116" s="109" t="s">
        <v>33</v>
      </c>
      <c r="I116" s="109" t="s">
        <v>7</v>
      </c>
      <c r="J116" s="105">
        <v>35.4</v>
      </c>
      <c r="K116" s="105">
        <v>35</v>
      </c>
      <c r="L116" s="105">
        <v>35</v>
      </c>
    </row>
    <row r="117" spans="1:15" s="22" customFormat="1" ht="34.5" customHeight="1" x14ac:dyDescent="0.3">
      <c r="A117" s="110"/>
      <c r="B117" s="83" t="s">
        <v>489</v>
      </c>
      <c r="C117" s="92" t="s">
        <v>7</v>
      </c>
      <c r="D117" s="92">
        <v>2</v>
      </c>
      <c r="E117" s="92" t="s">
        <v>4</v>
      </c>
      <c r="F117" s="93" t="s">
        <v>255</v>
      </c>
      <c r="G117" s="112"/>
      <c r="H117" s="113"/>
      <c r="I117" s="114"/>
      <c r="J117" s="101">
        <f>SUM(J118)</f>
        <v>800</v>
      </c>
      <c r="K117" s="101">
        <f t="shared" ref="K117:L117" si="32">SUM(K118)</f>
        <v>800</v>
      </c>
      <c r="L117" s="101">
        <f t="shared" si="32"/>
        <v>800</v>
      </c>
    </row>
    <row r="118" spans="1:15" s="22" customFormat="1" x14ac:dyDescent="0.3">
      <c r="A118" s="111"/>
      <c r="B118" s="102" t="s">
        <v>176</v>
      </c>
      <c r="C118" s="103" t="s">
        <v>7</v>
      </c>
      <c r="D118" s="103">
        <v>2</v>
      </c>
      <c r="E118" s="103" t="s">
        <v>4</v>
      </c>
      <c r="F118" s="103" t="s">
        <v>255</v>
      </c>
      <c r="G118" s="119" t="s">
        <v>177</v>
      </c>
      <c r="H118" s="119" t="s">
        <v>33</v>
      </c>
      <c r="I118" s="119" t="s">
        <v>7</v>
      </c>
      <c r="J118" s="105">
        <v>800</v>
      </c>
      <c r="K118" s="105">
        <v>800</v>
      </c>
      <c r="L118" s="105">
        <v>800</v>
      </c>
    </row>
    <row r="119" spans="1:15" s="11" customFormat="1" ht="16.5" x14ac:dyDescent="0.25">
      <c r="A119" s="110" t="s">
        <v>130</v>
      </c>
      <c r="B119" s="83" t="s">
        <v>15</v>
      </c>
      <c r="C119" s="92" t="s">
        <v>7</v>
      </c>
      <c r="D119" s="92">
        <v>3</v>
      </c>
      <c r="E119" s="92" t="s">
        <v>2</v>
      </c>
      <c r="F119" s="92" t="s">
        <v>3</v>
      </c>
      <c r="G119" s="108"/>
      <c r="H119" s="108"/>
      <c r="I119" s="108"/>
      <c r="J119" s="101">
        <f>SUM(J120+J132+J136)</f>
        <v>176018.7</v>
      </c>
      <c r="K119" s="101">
        <f t="shared" ref="K119:L119" si="33">SUM(K120+K132+K136)</f>
        <v>155556</v>
      </c>
      <c r="L119" s="101">
        <f t="shared" si="33"/>
        <v>160717.79999999999</v>
      </c>
    </row>
    <row r="120" spans="1:15" s="2" customFormat="1" ht="31.5" x14ac:dyDescent="0.25">
      <c r="A120" s="110" t="s">
        <v>131</v>
      </c>
      <c r="B120" s="83" t="s">
        <v>16</v>
      </c>
      <c r="C120" s="92" t="s">
        <v>7</v>
      </c>
      <c r="D120" s="92">
        <v>3</v>
      </c>
      <c r="E120" s="92" t="s">
        <v>1</v>
      </c>
      <c r="F120" s="92" t="s">
        <v>3</v>
      </c>
      <c r="G120" s="108"/>
      <c r="H120" s="108"/>
      <c r="I120" s="108"/>
      <c r="J120" s="101">
        <f>SUM(J121+J125+J127)</f>
        <v>48772.7</v>
      </c>
      <c r="K120" s="101">
        <f t="shared" ref="K120:L120" si="34">SUM(K121+K125+K127)</f>
        <v>26300</v>
      </c>
      <c r="L120" s="101">
        <f t="shared" si="34"/>
        <v>26487.7</v>
      </c>
    </row>
    <row r="121" spans="1:15" s="4" customFormat="1" ht="31.5" x14ac:dyDescent="0.3">
      <c r="A121" s="110"/>
      <c r="B121" s="83" t="s">
        <v>12</v>
      </c>
      <c r="C121" s="92" t="s">
        <v>7</v>
      </c>
      <c r="D121" s="92">
        <v>3</v>
      </c>
      <c r="E121" s="92" t="s">
        <v>1</v>
      </c>
      <c r="F121" s="92" t="s">
        <v>11</v>
      </c>
      <c r="G121" s="108"/>
      <c r="H121" s="108"/>
      <c r="I121" s="108"/>
      <c r="J121" s="101">
        <f>+J122+J123+J124</f>
        <v>42359.7</v>
      </c>
      <c r="K121" s="101">
        <f t="shared" ref="K121:L121" si="35">+K122+K123+K124</f>
        <v>20300</v>
      </c>
      <c r="L121" s="101">
        <f t="shared" si="35"/>
        <v>20487.7</v>
      </c>
    </row>
    <row r="122" spans="1:15" s="22" customFormat="1" x14ac:dyDescent="0.3">
      <c r="A122" s="111"/>
      <c r="B122" s="102" t="s">
        <v>176</v>
      </c>
      <c r="C122" s="103" t="s">
        <v>7</v>
      </c>
      <c r="D122" s="103">
        <v>3</v>
      </c>
      <c r="E122" s="103" t="s">
        <v>1</v>
      </c>
      <c r="F122" s="103" t="s">
        <v>11</v>
      </c>
      <c r="G122" s="109" t="s">
        <v>177</v>
      </c>
      <c r="H122" s="109" t="s">
        <v>33</v>
      </c>
      <c r="I122" s="109" t="s">
        <v>4</v>
      </c>
      <c r="J122" s="105">
        <v>34743.199999999997</v>
      </c>
      <c r="K122" s="105">
        <v>12854.1</v>
      </c>
      <c r="L122" s="105">
        <v>12996.6</v>
      </c>
    </row>
    <row r="123" spans="1:15" s="22" customFormat="1" ht="31.5" x14ac:dyDescent="0.3">
      <c r="A123" s="111"/>
      <c r="B123" s="102" t="s">
        <v>299</v>
      </c>
      <c r="C123" s="103" t="s">
        <v>7</v>
      </c>
      <c r="D123" s="103" t="s">
        <v>78</v>
      </c>
      <c r="E123" s="103" t="s">
        <v>1</v>
      </c>
      <c r="F123" s="103" t="s">
        <v>11</v>
      </c>
      <c r="G123" s="118" t="s">
        <v>185</v>
      </c>
      <c r="H123" s="118" t="s">
        <v>33</v>
      </c>
      <c r="I123" s="118" t="s">
        <v>4</v>
      </c>
      <c r="J123" s="105">
        <v>5324.5</v>
      </c>
      <c r="K123" s="105">
        <v>5153.8999999999996</v>
      </c>
      <c r="L123" s="105">
        <v>5199.1000000000004</v>
      </c>
    </row>
    <row r="124" spans="1:15" s="22" customFormat="1" ht="13.15" customHeight="1" x14ac:dyDescent="0.3">
      <c r="A124" s="111"/>
      <c r="B124" s="102" t="s">
        <v>180</v>
      </c>
      <c r="C124" s="103" t="s">
        <v>7</v>
      </c>
      <c r="D124" s="103">
        <v>3</v>
      </c>
      <c r="E124" s="103" t="s">
        <v>1</v>
      </c>
      <c r="F124" s="103" t="s">
        <v>11</v>
      </c>
      <c r="G124" s="118" t="s">
        <v>181</v>
      </c>
      <c r="H124" s="118" t="s">
        <v>33</v>
      </c>
      <c r="I124" s="118" t="s">
        <v>4</v>
      </c>
      <c r="J124" s="105">
        <v>2292</v>
      </c>
      <c r="K124" s="105">
        <v>2292</v>
      </c>
      <c r="L124" s="105">
        <v>2292</v>
      </c>
      <c r="M124" s="22">
        <v>1738</v>
      </c>
      <c r="N124" s="22">
        <v>1738</v>
      </c>
      <c r="O124" s="22">
        <v>1738</v>
      </c>
    </row>
    <row r="125" spans="1:15" s="22" customFormat="1" ht="0.6" hidden="1" customHeight="1" x14ac:dyDescent="0.3">
      <c r="A125" s="111"/>
      <c r="B125" s="102" t="s">
        <v>497</v>
      </c>
      <c r="C125" s="92" t="s">
        <v>7</v>
      </c>
      <c r="D125" s="92" t="s">
        <v>78</v>
      </c>
      <c r="E125" s="92" t="s">
        <v>1</v>
      </c>
      <c r="F125" s="93" t="s">
        <v>276</v>
      </c>
      <c r="G125" s="94"/>
      <c r="H125" s="95"/>
      <c r="I125" s="96"/>
      <c r="J125" s="130">
        <f>+J126</f>
        <v>0</v>
      </c>
      <c r="K125" s="101">
        <f t="shared" ref="K125:L125" si="36">+K126</f>
        <v>0</v>
      </c>
      <c r="L125" s="101">
        <f t="shared" si="36"/>
        <v>0</v>
      </c>
    </row>
    <row r="126" spans="1:15" s="22" customFormat="1" hidden="1" x14ac:dyDescent="0.3">
      <c r="A126" s="111"/>
      <c r="B126" s="102" t="s">
        <v>176</v>
      </c>
      <c r="C126" s="103" t="s">
        <v>7</v>
      </c>
      <c r="D126" s="103" t="s">
        <v>78</v>
      </c>
      <c r="E126" s="103" t="s">
        <v>1</v>
      </c>
      <c r="F126" s="103" t="s">
        <v>276</v>
      </c>
      <c r="G126" s="119" t="s">
        <v>177</v>
      </c>
      <c r="H126" s="119" t="s">
        <v>33</v>
      </c>
      <c r="I126" s="119" t="s">
        <v>4</v>
      </c>
      <c r="J126" s="105">
        <v>0</v>
      </c>
      <c r="K126" s="105">
        <v>0</v>
      </c>
      <c r="L126" s="105">
        <v>0</v>
      </c>
    </row>
    <row r="127" spans="1:15" s="4" customFormat="1" x14ac:dyDescent="0.3">
      <c r="A127" s="110"/>
      <c r="B127" s="83" t="s">
        <v>450</v>
      </c>
      <c r="C127" s="92" t="s">
        <v>7</v>
      </c>
      <c r="D127" s="92" t="s">
        <v>78</v>
      </c>
      <c r="E127" s="92" t="s">
        <v>1</v>
      </c>
      <c r="F127" s="93" t="s">
        <v>451</v>
      </c>
      <c r="G127" s="94"/>
      <c r="H127" s="95"/>
      <c r="I127" s="96"/>
      <c r="J127" s="130">
        <f>SUM(J128:J131)</f>
        <v>6413</v>
      </c>
      <c r="K127" s="130">
        <f t="shared" ref="K127:L127" si="37">SUM(K128:K131)</f>
        <v>6000</v>
      </c>
      <c r="L127" s="130">
        <f t="shared" si="37"/>
        <v>6000</v>
      </c>
    </row>
    <row r="128" spans="1:15" s="22" customFormat="1" x14ac:dyDescent="0.3">
      <c r="A128" s="111"/>
      <c r="B128" s="102" t="s">
        <v>516</v>
      </c>
      <c r="C128" s="103" t="s">
        <v>7</v>
      </c>
      <c r="D128" s="103" t="s">
        <v>78</v>
      </c>
      <c r="E128" s="103" t="s">
        <v>1</v>
      </c>
      <c r="F128" s="103" t="s">
        <v>451</v>
      </c>
      <c r="G128" s="109" t="s">
        <v>177</v>
      </c>
      <c r="H128" s="109" t="s">
        <v>33</v>
      </c>
      <c r="I128" s="109" t="s">
        <v>4</v>
      </c>
      <c r="J128" s="105">
        <v>3000</v>
      </c>
      <c r="K128" s="105">
        <v>3000</v>
      </c>
      <c r="L128" s="105">
        <v>3000</v>
      </c>
    </row>
    <row r="129" spans="1:15" s="22" customFormat="1" ht="15" customHeight="1" x14ac:dyDescent="0.3">
      <c r="A129" s="111"/>
      <c r="B129" s="102" t="s">
        <v>517</v>
      </c>
      <c r="C129" s="103" t="s">
        <v>7</v>
      </c>
      <c r="D129" s="103" t="s">
        <v>78</v>
      </c>
      <c r="E129" s="103" t="s">
        <v>1</v>
      </c>
      <c r="F129" s="103" t="s">
        <v>451</v>
      </c>
      <c r="G129" s="109" t="s">
        <v>177</v>
      </c>
      <c r="H129" s="109" t="s">
        <v>33</v>
      </c>
      <c r="I129" s="109" t="s">
        <v>4</v>
      </c>
      <c r="J129" s="105">
        <v>3413</v>
      </c>
      <c r="K129" s="105">
        <v>3000</v>
      </c>
      <c r="L129" s="105">
        <v>3000</v>
      </c>
    </row>
    <row r="130" spans="1:15" s="22" customFormat="1" ht="31.5" hidden="1" x14ac:dyDescent="0.3">
      <c r="A130" s="111"/>
      <c r="B130" s="102" t="s">
        <v>518</v>
      </c>
      <c r="C130" s="103" t="s">
        <v>7</v>
      </c>
      <c r="D130" s="103" t="s">
        <v>78</v>
      </c>
      <c r="E130" s="103" t="s">
        <v>1</v>
      </c>
      <c r="F130" s="103" t="s">
        <v>451</v>
      </c>
      <c r="G130" s="118" t="s">
        <v>185</v>
      </c>
      <c r="H130" s="118" t="s">
        <v>33</v>
      </c>
      <c r="I130" s="118" t="s">
        <v>4</v>
      </c>
      <c r="J130" s="105">
        <v>0</v>
      </c>
      <c r="K130" s="105">
        <v>0</v>
      </c>
      <c r="L130" s="105">
        <v>0</v>
      </c>
    </row>
    <row r="131" spans="1:15" s="22" customFormat="1" ht="31.5" hidden="1" x14ac:dyDescent="0.3">
      <c r="A131" s="111"/>
      <c r="B131" s="102" t="s">
        <v>515</v>
      </c>
      <c r="C131" s="103" t="s">
        <v>7</v>
      </c>
      <c r="D131" s="103" t="s">
        <v>78</v>
      </c>
      <c r="E131" s="103" t="s">
        <v>1</v>
      </c>
      <c r="F131" s="103" t="s">
        <v>451</v>
      </c>
      <c r="G131" s="118" t="s">
        <v>185</v>
      </c>
      <c r="H131" s="118" t="s">
        <v>33</v>
      </c>
      <c r="I131" s="118" t="s">
        <v>4</v>
      </c>
      <c r="J131" s="105">
        <v>0</v>
      </c>
      <c r="K131" s="105">
        <v>0</v>
      </c>
      <c r="L131" s="105">
        <v>0</v>
      </c>
    </row>
    <row r="132" spans="1:15" s="2" customFormat="1" ht="16.5" x14ac:dyDescent="0.25">
      <c r="A132" s="110" t="s">
        <v>132</v>
      </c>
      <c r="B132" s="83" t="s">
        <v>17</v>
      </c>
      <c r="C132" s="92" t="s">
        <v>7</v>
      </c>
      <c r="D132" s="92">
        <v>3</v>
      </c>
      <c r="E132" s="92" t="s">
        <v>7</v>
      </c>
      <c r="F132" s="92" t="s">
        <v>3</v>
      </c>
      <c r="G132" s="108"/>
      <c r="H132" s="108"/>
      <c r="I132" s="108"/>
      <c r="J132" s="101">
        <f>SUM(J133)</f>
        <v>122486</v>
      </c>
      <c r="K132" s="101">
        <f t="shared" ref="K132:L132" si="38">SUM(K133)</f>
        <v>124496</v>
      </c>
      <c r="L132" s="101">
        <f t="shared" si="38"/>
        <v>129470.09999999999</v>
      </c>
    </row>
    <row r="133" spans="1:15" s="4" customFormat="1" ht="31.5" x14ac:dyDescent="0.3">
      <c r="A133" s="110"/>
      <c r="B133" s="83" t="s">
        <v>12</v>
      </c>
      <c r="C133" s="92" t="s">
        <v>7</v>
      </c>
      <c r="D133" s="92">
        <v>3</v>
      </c>
      <c r="E133" s="92" t="s">
        <v>7</v>
      </c>
      <c r="F133" s="92" t="s">
        <v>11</v>
      </c>
      <c r="G133" s="108"/>
      <c r="H133" s="108"/>
      <c r="I133" s="108"/>
      <c r="J133" s="101">
        <f>SUM(J134+J135)</f>
        <v>122486</v>
      </c>
      <c r="K133" s="101">
        <f t="shared" ref="K133:L133" si="39">SUM(K134+K135)</f>
        <v>124496</v>
      </c>
      <c r="L133" s="101">
        <f t="shared" si="39"/>
        <v>129470.09999999999</v>
      </c>
    </row>
    <row r="134" spans="1:15" s="22" customFormat="1" ht="31.5" x14ac:dyDescent="0.3">
      <c r="A134" s="111"/>
      <c r="B134" s="102" t="s">
        <v>203</v>
      </c>
      <c r="C134" s="103" t="s">
        <v>7</v>
      </c>
      <c r="D134" s="103">
        <v>3</v>
      </c>
      <c r="E134" s="103" t="s">
        <v>7</v>
      </c>
      <c r="F134" s="103" t="s">
        <v>11</v>
      </c>
      <c r="G134" s="109" t="s">
        <v>179</v>
      </c>
      <c r="H134" s="109" t="s">
        <v>33</v>
      </c>
      <c r="I134" s="109" t="s">
        <v>4</v>
      </c>
      <c r="J134" s="105">
        <v>79963</v>
      </c>
      <c r="K134" s="105">
        <v>81807.5</v>
      </c>
      <c r="L134" s="105">
        <v>85077.4</v>
      </c>
      <c r="M134" s="22">
        <v>2174</v>
      </c>
      <c r="N134" s="22">
        <v>2174</v>
      </c>
      <c r="O134" s="22">
        <v>2174</v>
      </c>
    </row>
    <row r="135" spans="1:15" s="22" customFormat="1" ht="31.5" x14ac:dyDescent="0.3">
      <c r="A135" s="111"/>
      <c r="B135" s="102" t="s">
        <v>299</v>
      </c>
      <c r="C135" s="103" t="s">
        <v>7</v>
      </c>
      <c r="D135" s="103">
        <v>3</v>
      </c>
      <c r="E135" s="103" t="s">
        <v>7</v>
      </c>
      <c r="F135" s="103" t="s">
        <v>11</v>
      </c>
      <c r="G135" s="109" t="s">
        <v>185</v>
      </c>
      <c r="H135" s="109" t="s">
        <v>33</v>
      </c>
      <c r="I135" s="109" t="s">
        <v>4</v>
      </c>
      <c r="J135" s="105">
        <v>42523</v>
      </c>
      <c r="K135" s="105">
        <v>42688.5</v>
      </c>
      <c r="L135" s="105">
        <v>44392.7</v>
      </c>
    </row>
    <row r="136" spans="1:15" s="2" customFormat="1" ht="31.5" x14ac:dyDescent="0.25">
      <c r="A136" s="110" t="s">
        <v>133</v>
      </c>
      <c r="B136" s="83" t="s">
        <v>18</v>
      </c>
      <c r="C136" s="92" t="s">
        <v>7</v>
      </c>
      <c r="D136" s="92">
        <v>3</v>
      </c>
      <c r="E136" s="92" t="s">
        <v>4</v>
      </c>
      <c r="F136" s="92" t="s">
        <v>3</v>
      </c>
      <c r="G136" s="108"/>
      <c r="H136" s="108"/>
      <c r="I136" s="108"/>
      <c r="J136" s="101">
        <f t="shared" ref="J136:L136" si="40">SUM(J137)</f>
        <v>4760</v>
      </c>
      <c r="K136" s="101">
        <f t="shared" si="40"/>
        <v>4760</v>
      </c>
      <c r="L136" s="101">
        <f t="shared" si="40"/>
        <v>4760</v>
      </c>
    </row>
    <row r="137" spans="1:15" s="4" customFormat="1" ht="31.5" x14ac:dyDescent="0.3">
      <c r="A137" s="110"/>
      <c r="B137" s="83" t="s">
        <v>12</v>
      </c>
      <c r="C137" s="92" t="s">
        <v>7</v>
      </c>
      <c r="D137" s="92">
        <v>3</v>
      </c>
      <c r="E137" s="92" t="s">
        <v>4</v>
      </c>
      <c r="F137" s="92" t="s">
        <v>11</v>
      </c>
      <c r="G137" s="108"/>
      <c r="H137" s="108"/>
      <c r="I137" s="108"/>
      <c r="J137" s="101">
        <f>+J138</f>
        <v>4760</v>
      </c>
      <c r="K137" s="101">
        <f t="shared" ref="K137:L137" si="41">+K138</f>
        <v>4760</v>
      </c>
      <c r="L137" s="101">
        <f t="shared" si="41"/>
        <v>4760</v>
      </c>
    </row>
    <row r="138" spans="1:15" s="22" customFormat="1" x14ac:dyDescent="0.3">
      <c r="A138" s="111"/>
      <c r="B138" s="102" t="s">
        <v>176</v>
      </c>
      <c r="C138" s="103" t="s">
        <v>7</v>
      </c>
      <c r="D138" s="103">
        <v>3</v>
      </c>
      <c r="E138" s="103" t="s">
        <v>4</v>
      </c>
      <c r="F138" s="103" t="s">
        <v>11</v>
      </c>
      <c r="G138" s="109" t="s">
        <v>177</v>
      </c>
      <c r="H138" s="109" t="s">
        <v>33</v>
      </c>
      <c r="I138" s="109" t="s">
        <v>4</v>
      </c>
      <c r="J138" s="105">
        <v>4760</v>
      </c>
      <c r="K138" s="105">
        <v>4760</v>
      </c>
      <c r="L138" s="105">
        <v>4760</v>
      </c>
    </row>
    <row r="139" spans="1:15" s="11" customFormat="1" ht="16.5" x14ac:dyDescent="0.25">
      <c r="A139" s="110" t="s">
        <v>134</v>
      </c>
      <c r="B139" s="83" t="s">
        <v>19</v>
      </c>
      <c r="C139" s="92" t="s">
        <v>7</v>
      </c>
      <c r="D139" s="92">
        <v>4</v>
      </c>
      <c r="E139" s="92" t="s">
        <v>2</v>
      </c>
      <c r="F139" s="92" t="s">
        <v>3</v>
      </c>
      <c r="G139" s="108"/>
      <c r="H139" s="108"/>
      <c r="I139" s="108"/>
      <c r="J139" s="101">
        <f>SUM(J140)</f>
        <v>11211.8</v>
      </c>
      <c r="K139" s="101">
        <f t="shared" ref="K139:L139" si="42">SUM(K140)</f>
        <v>11614.9</v>
      </c>
      <c r="L139" s="101">
        <f t="shared" si="42"/>
        <v>12065.7</v>
      </c>
    </row>
    <row r="140" spans="1:15" s="2" customFormat="1" ht="31.5" x14ac:dyDescent="0.25">
      <c r="A140" s="110" t="s">
        <v>225</v>
      </c>
      <c r="B140" s="83" t="s">
        <v>377</v>
      </c>
      <c r="C140" s="92" t="s">
        <v>7</v>
      </c>
      <c r="D140" s="92">
        <v>4</v>
      </c>
      <c r="E140" s="92" t="s">
        <v>4</v>
      </c>
      <c r="F140" s="92" t="s">
        <v>3</v>
      </c>
      <c r="G140" s="108"/>
      <c r="H140" s="108"/>
      <c r="I140" s="108"/>
      <c r="J140" s="101">
        <f>+J141+J146</f>
        <v>11211.8</v>
      </c>
      <c r="K140" s="101">
        <f>SUM(K141+K146)</f>
        <v>11614.9</v>
      </c>
      <c r="L140" s="101">
        <f>SUM(L141+L146)</f>
        <v>12065.7</v>
      </c>
    </row>
    <row r="141" spans="1:15" s="4" customFormat="1" x14ac:dyDescent="0.3">
      <c r="A141" s="110"/>
      <c r="B141" s="83" t="s">
        <v>20</v>
      </c>
      <c r="C141" s="92" t="s">
        <v>7</v>
      </c>
      <c r="D141" s="92">
        <v>4</v>
      </c>
      <c r="E141" s="92" t="s">
        <v>4</v>
      </c>
      <c r="F141" s="92" t="s">
        <v>221</v>
      </c>
      <c r="G141" s="108"/>
      <c r="H141" s="108"/>
      <c r="I141" s="108"/>
      <c r="J141" s="101">
        <f>+J142+J143+J144+J145</f>
        <v>8420.4</v>
      </c>
      <c r="K141" s="101">
        <f>+K142+K143+K144+K145</f>
        <v>8715.2999999999993</v>
      </c>
      <c r="L141" s="101">
        <f>+L142+L143+L144+L145</f>
        <v>9020</v>
      </c>
    </row>
    <row r="142" spans="1:15" s="22" customFormat="1" ht="20.45" customHeight="1" x14ac:dyDescent="0.3">
      <c r="A142" s="111"/>
      <c r="B142" s="102" t="s">
        <v>244</v>
      </c>
      <c r="C142" s="103" t="s">
        <v>7</v>
      </c>
      <c r="D142" s="103">
        <v>4</v>
      </c>
      <c r="E142" s="103" t="s">
        <v>4</v>
      </c>
      <c r="F142" s="103" t="s">
        <v>221</v>
      </c>
      <c r="G142" s="109" t="s">
        <v>177</v>
      </c>
      <c r="H142" s="109" t="s">
        <v>33</v>
      </c>
      <c r="I142" s="109" t="s">
        <v>35</v>
      </c>
      <c r="J142" s="105">
        <v>7347.4</v>
      </c>
      <c r="K142" s="105">
        <v>7642.3</v>
      </c>
      <c r="L142" s="105">
        <v>7947</v>
      </c>
    </row>
    <row r="143" spans="1:15" s="22" customFormat="1" ht="31.5" hidden="1" x14ac:dyDescent="0.3">
      <c r="A143" s="111"/>
      <c r="B143" s="102" t="s">
        <v>246</v>
      </c>
      <c r="C143" s="103" t="s">
        <v>7</v>
      </c>
      <c r="D143" s="103">
        <v>4</v>
      </c>
      <c r="E143" s="103" t="s">
        <v>4</v>
      </c>
      <c r="F143" s="103" t="s">
        <v>221</v>
      </c>
      <c r="G143" s="109" t="s">
        <v>185</v>
      </c>
      <c r="H143" s="109" t="s">
        <v>33</v>
      </c>
      <c r="I143" s="109" t="s">
        <v>35</v>
      </c>
      <c r="J143" s="105">
        <v>0</v>
      </c>
      <c r="K143" s="105">
        <v>0</v>
      </c>
      <c r="L143" s="105">
        <v>0</v>
      </c>
      <c r="M143" s="22">
        <v>18</v>
      </c>
    </row>
    <row r="144" spans="1:15" s="22" customFormat="1" ht="15.75" customHeight="1" x14ac:dyDescent="0.3">
      <c r="A144" s="111"/>
      <c r="B144" s="102" t="s">
        <v>245</v>
      </c>
      <c r="C144" s="103" t="s">
        <v>7</v>
      </c>
      <c r="D144" s="103">
        <v>4</v>
      </c>
      <c r="E144" s="103" t="s">
        <v>4</v>
      </c>
      <c r="F144" s="103" t="s">
        <v>221</v>
      </c>
      <c r="G144" s="109" t="s">
        <v>177</v>
      </c>
      <c r="H144" s="109" t="s">
        <v>33</v>
      </c>
      <c r="I144" s="109" t="s">
        <v>35</v>
      </c>
      <c r="J144" s="105">
        <v>1073</v>
      </c>
      <c r="K144" s="105">
        <v>1073</v>
      </c>
      <c r="L144" s="105">
        <v>1073</v>
      </c>
    </row>
    <row r="145" spans="1:12" s="22" customFormat="1" ht="31.5" hidden="1" x14ac:dyDescent="0.3">
      <c r="A145" s="111"/>
      <c r="B145" s="102" t="s">
        <v>247</v>
      </c>
      <c r="C145" s="103" t="s">
        <v>7</v>
      </c>
      <c r="D145" s="103">
        <v>4</v>
      </c>
      <c r="E145" s="103" t="s">
        <v>4</v>
      </c>
      <c r="F145" s="103" t="s">
        <v>221</v>
      </c>
      <c r="G145" s="109" t="s">
        <v>185</v>
      </c>
      <c r="H145" s="109" t="s">
        <v>33</v>
      </c>
      <c r="I145" s="109" t="s">
        <v>35</v>
      </c>
      <c r="J145" s="105">
        <v>0</v>
      </c>
      <c r="K145" s="105">
        <v>0</v>
      </c>
      <c r="L145" s="105">
        <v>0</v>
      </c>
    </row>
    <row r="146" spans="1:12" s="4" customFormat="1" x14ac:dyDescent="0.3">
      <c r="A146" s="110"/>
      <c r="B146" s="83" t="s">
        <v>267</v>
      </c>
      <c r="C146" s="92" t="s">
        <v>7</v>
      </c>
      <c r="D146" s="92">
        <v>4</v>
      </c>
      <c r="E146" s="92" t="s">
        <v>4</v>
      </c>
      <c r="F146" s="92" t="s">
        <v>222</v>
      </c>
      <c r="G146" s="108"/>
      <c r="H146" s="108"/>
      <c r="I146" s="108"/>
      <c r="J146" s="101">
        <f>+J147+J148</f>
        <v>2791.4</v>
      </c>
      <c r="K146" s="101">
        <f t="shared" ref="K146:L146" si="43">+K147+K148</f>
        <v>2899.6</v>
      </c>
      <c r="L146" s="101">
        <f t="shared" si="43"/>
        <v>3045.7</v>
      </c>
    </row>
    <row r="147" spans="1:12" s="22" customFormat="1" x14ac:dyDescent="0.3">
      <c r="A147" s="111"/>
      <c r="B147" s="102" t="s">
        <v>248</v>
      </c>
      <c r="C147" s="103" t="s">
        <v>7</v>
      </c>
      <c r="D147" s="103">
        <v>4</v>
      </c>
      <c r="E147" s="103" t="s">
        <v>4</v>
      </c>
      <c r="F147" s="103" t="s">
        <v>222</v>
      </c>
      <c r="G147" s="109" t="s">
        <v>181</v>
      </c>
      <c r="H147" s="109" t="s">
        <v>33</v>
      </c>
      <c r="I147" s="109" t="s">
        <v>35</v>
      </c>
      <c r="J147" s="105">
        <v>2331.4</v>
      </c>
      <c r="K147" s="105">
        <v>2424.6</v>
      </c>
      <c r="L147" s="105">
        <v>2570.6999999999998</v>
      </c>
    </row>
    <row r="148" spans="1:12" s="22" customFormat="1" ht="24" customHeight="1" x14ac:dyDescent="0.3">
      <c r="A148" s="111"/>
      <c r="B148" s="102" t="s">
        <v>300</v>
      </c>
      <c r="C148" s="103" t="s">
        <v>7</v>
      </c>
      <c r="D148" s="103">
        <v>4</v>
      </c>
      <c r="E148" s="103" t="s">
        <v>4</v>
      </c>
      <c r="F148" s="103" t="s">
        <v>222</v>
      </c>
      <c r="G148" s="109" t="s">
        <v>181</v>
      </c>
      <c r="H148" s="109" t="s">
        <v>33</v>
      </c>
      <c r="I148" s="109" t="s">
        <v>35</v>
      </c>
      <c r="J148" s="105">
        <v>460</v>
      </c>
      <c r="K148" s="105">
        <v>475</v>
      </c>
      <c r="L148" s="105">
        <v>475</v>
      </c>
    </row>
    <row r="149" spans="1:12" s="11" customFormat="1" ht="26.25" customHeight="1" x14ac:dyDescent="0.25">
      <c r="A149" s="110" t="s">
        <v>135</v>
      </c>
      <c r="B149" s="83" t="s">
        <v>22</v>
      </c>
      <c r="C149" s="92" t="s">
        <v>7</v>
      </c>
      <c r="D149" s="92">
        <v>5</v>
      </c>
      <c r="E149" s="92" t="s">
        <v>2</v>
      </c>
      <c r="F149" s="92" t="s">
        <v>3</v>
      </c>
      <c r="G149" s="108"/>
      <c r="H149" s="108"/>
      <c r="I149" s="108"/>
      <c r="J149" s="101">
        <f>SUM(J150+J154)</f>
        <v>42034.5</v>
      </c>
      <c r="K149" s="101">
        <f t="shared" ref="K149:L149" si="44">SUM(K150+K154)</f>
        <v>38819</v>
      </c>
      <c r="L149" s="101">
        <f t="shared" si="44"/>
        <v>40325</v>
      </c>
    </row>
    <row r="150" spans="1:12" s="2" customFormat="1" ht="63" x14ac:dyDescent="0.25">
      <c r="A150" s="110" t="s">
        <v>136</v>
      </c>
      <c r="B150" s="83" t="s">
        <v>396</v>
      </c>
      <c r="C150" s="92" t="s">
        <v>7</v>
      </c>
      <c r="D150" s="92" t="s">
        <v>23</v>
      </c>
      <c r="E150" s="92" t="s">
        <v>1</v>
      </c>
      <c r="F150" s="92" t="s">
        <v>3</v>
      </c>
      <c r="G150" s="108"/>
      <c r="H150" s="108"/>
      <c r="I150" s="108"/>
      <c r="J150" s="101">
        <f>SUM(J151)</f>
        <v>23327.5</v>
      </c>
      <c r="K150" s="101">
        <f t="shared" ref="K150:L150" si="45">SUM(K151)</f>
        <v>21219</v>
      </c>
      <c r="L150" s="101">
        <f t="shared" si="45"/>
        <v>22032</v>
      </c>
    </row>
    <row r="151" spans="1:12" s="4" customFormat="1" x14ac:dyDescent="0.3">
      <c r="A151" s="110"/>
      <c r="B151" s="83" t="s">
        <v>24</v>
      </c>
      <c r="C151" s="92" t="s">
        <v>7</v>
      </c>
      <c r="D151" s="92" t="s">
        <v>23</v>
      </c>
      <c r="E151" s="92" t="s">
        <v>1</v>
      </c>
      <c r="F151" s="92">
        <v>80300</v>
      </c>
      <c r="G151" s="108"/>
      <c r="H151" s="108"/>
      <c r="I151" s="108"/>
      <c r="J151" s="101">
        <f>SUM(J152:J153)</f>
        <v>23327.5</v>
      </c>
      <c r="K151" s="101">
        <f t="shared" ref="K151:L151" si="46">SUM(K152:K153)</f>
        <v>21219</v>
      </c>
      <c r="L151" s="101">
        <f t="shared" si="46"/>
        <v>22032</v>
      </c>
    </row>
    <row r="152" spans="1:12" s="22" customFormat="1" ht="31.5" x14ac:dyDescent="0.3">
      <c r="A152" s="111"/>
      <c r="B152" s="102" t="s">
        <v>203</v>
      </c>
      <c r="C152" s="103" t="s">
        <v>7</v>
      </c>
      <c r="D152" s="103" t="s">
        <v>23</v>
      </c>
      <c r="E152" s="103" t="s">
        <v>1</v>
      </c>
      <c r="F152" s="103">
        <v>80300</v>
      </c>
      <c r="G152" s="109" t="s">
        <v>179</v>
      </c>
      <c r="H152" s="109" t="s">
        <v>33</v>
      </c>
      <c r="I152" s="109" t="s">
        <v>35</v>
      </c>
      <c r="J152" s="105">
        <v>22082.5</v>
      </c>
      <c r="K152" s="105">
        <v>19902</v>
      </c>
      <c r="L152" s="105">
        <v>20693</v>
      </c>
    </row>
    <row r="153" spans="1:12" s="22" customFormat="1" x14ac:dyDescent="0.3">
      <c r="A153" s="111"/>
      <c r="B153" s="102" t="s">
        <v>176</v>
      </c>
      <c r="C153" s="103" t="s">
        <v>7</v>
      </c>
      <c r="D153" s="103" t="s">
        <v>23</v>
      </c>
      <c r="E153" s="103" t="s">
        <v>1</v>
      </c>
      <c r="F153" s="103">
        <v>80300</v>
      </c>
      <c r="G153" s="109" t="s">
        <v>177</v>
      </c>
      <c r="H153" s="109" t="s">
        <v>33</v>
      </c>
      <c r="I153" s="109" t="s">
        <v>35</v>
      </c>
      <c r="J153" s="105">
        <v>1245</v>
      </c>
      <c r="K153" s="105">
        <v>1317</v>
      </c>
      <c r="L153" s="105">
        <v>1339</v>
      </c>
    </row>
    <row r="154" spans="1:12" s="2" customFormat="1" ht="45.75" customHeight="1" x14ac:dyDescent="0.25">
      <c r="A154" s="110" t="s">
        <v>137</v>
      </c>
      <c r="B154" s="83" t="s">
        <v>378</v>
      </c>
      <c r="C154" s="92" t="s">
        <v>7</v>
      </c>
      <c r="D154" s="92">
        <v>5</v>
      </c>
      <c r="E154" s="92" t="s">
        <v>7</v>
      </c>
      <c r="F154" s="92" t="s">
        <v>3</v>
      </c>
      <c r="G154" s="108"/>
      <c r="H154" s="108"/>
      <c r="I154" s="108"/>
      <c r="J154" s="101">
        <f>SUM(J155)</f>
        <v>18707</v>
      </c>
      <c r="K154" s="101">
        <f t="shared" ref="K154:L154" si="47">SUM(K155)</f>
        <v>17600</v>
      </c>
      <c r="L154" s="101">
        <f t="shared" si="47"/>
        <v>18293</v>
      </c>
    </row>
    <row r="155" spans="1:12" s="4" customFormat="1" x14ac:dyDescent="0.3">
      <c r="A155" s="110"/>
      <c r="B155" s="83" t="s">
        <v>24</v>
      </c>
      <c r="C155" s="92" t="s">
        <v>7</v>
      </c>
      <c r="D155" s="92">
        <v>5</v>
      </c>
      <c r="E155" s="92" t="s">
        <v>7</v>
      </c>
      <c r="F155" s="92">
        <v>80300</v>
      </c>
      <c r="G155" s="108"/>
      <c r="H155" s="108"/>
      <c r="I155" s="108"/>
      <c r="J155" s="101">
        <f>SUM(J156:J158)</f>
        <v>18707</v>
      </c>
      <c r="K155" s="101">
        <f t="shared" ref="K155:L155" si="48">SUM(K156:K158)</f>
        <v>17600</v>
      </c>
      <c r="L155" s="101">
        <f t="shared" si="48"/>
        <v>18293</v>
      </c>
    </row>
    <row r="156" spans="1:12" s="22" customFormat="1" ht="31.5" x14ac:dyDescent="0.3">
      <c r="A156" s="111"/>
      <c r="B156" s="102" t="s">
        <v>203</v>
      </c>
      <c r="C156" s="103" t="s">
        <v>7</v>
      </c>
      <c r="D156" s="103">
        <v>5</v>
      </c>
      <c r="E156" s="103" t="s">
        <v>7</v>
      </c>
      <c r="F156" s="103">
        <v>80300</v>
      </c>
      <c r="G156" s="109" t="s">
        <v>179</v>
      </c>
      <c r="H156" s="109" t="s">
        <v>33</v>
      </c>
      <c r="I156" s="109" t="s">
        <v>35</v>
      </c>
      <c r="J156" s="105">
        <v>17647</v>
      </c>
      <c r="K156" s="105">
        <v>16504</v>
      </c>
      <c r="L156" s="105">
        <v>17159</v>
      </c>
    </row>
    <row r="157" spans="1:12" s="22" customFormat="1" ht="15.6" customHeight="1" x14ac:dyDescent="0.3">
      <c r="A157" s="111"/>
      <c r="B157" s="102" t="s">
        <v>176</v>
      </c>
      <c r="C157" s="103" t="s">
        <v>7</v>
      </c>
      <c r="D157" s="103">
        <v>5</v>
      </c>
      <c r="E157" s="103" t="s">
        <v>7</v>
      </c>
      <c r="F157" s="103">
        <v>80300</v>
      </c>
      <c r="G157" s="109" t="s">
        <v>177</v>
      </c>
      <c r="H157" s="109" t="s">
        <v>33</v>
      </c>
      <c r="I157" s="109" t="s">
        <v>35</v>
      </c>
      <c r="J157" s="105">
        <v>1060</v>
      </c>
      <c r="K157" s="105">
        <v>1096</v>
      </c>
      <c r="L157" s="105">
        <v>1134</v>
      </c>
    </row>
    <row r="158" spans="1:12" s="22" customFormat="1" ht="24" hidden="1" customHeight="1" x14ac:dyDescent="0.3">
      <c r="A158" s="111"/>
      <c r="B158" s="102" t="s">
        <v>180</v>
      </c>
      <c r="C158" s="103" t="s">
        <v>7</v>
      </c>
      <c r="D158" s="103">
        <v>5</v>
      </c>
      <c r="E158" s="103" t="s">
        <v>7</v>
      </c>
      <c r="F158" s="103">
        <v>80300</v>
      </c>
      <c r="G158" s="109" t="s">
        <v>181</v>
      </c>
      <c r="H158" s="109" t="s">
        <v>33</v>
      </c>
      <c r="I158" s="109" t="s">
        <v>35</v>
      </c>
      <c r="J158" s="105">
        <v>0</v>
      </c>
      <c r="K158" s="105">
        <v>0</v>
      </c>
      <c r="L158" s="105">
        <v>0</v>
      </c>
    </row>
    <row r="159" spans="1:12" s="11" customFormat="1" ht="31.5" x14ac:dyDescent="0.25">
      <c r="A159" s="110" t="s">
        <v>138</v>
      </c>
      <c r="B159" s="83" t="s">
        <v>26</v>
      </c>
      <c r="C159" s="92" t="s">
        <v>7</v>
      </c>
      <c r="D159" s="92">
        <v>7</v>
      </c>
      <c r="E159" s="92" t="s">
        <v>2</v>
      </c>
      <c r="F159" s="92" t="s">
        <v>3</v>
      </c>
      <c r="G159" s="108"/>
      <c r="H159" s="108"/>
      <c r="I159" s="108"/>
      <c r="J159" s="101">
        <f>+J160+J164+J169</f>
        <v>11498.9</v>
      </c>
      <c r="K159" s="101">
        <f t="shared" ref="K159:L159" si="49">+K160+K164+K169</f>
        <v>10358.9</v>
      </c>
      <c r="L159" s="101">
        <f t="shared" si="49"/>
        <v>10481.299999999999</v>
      </c>
    </row>
    <row r="160" spans="1:12" s="2" customFormat="1" ht="47.25" x14ac:dyDescent="0.25">
      <c r="A160" s="110" t="s">
        <v>139</v>
      </c>
      <c r="B160" s="83" t="s">
        <v>204</v>
      </c>
      <c r="C160" s="92" t="s">
        <v>7</v>
      </c>
      <c r="D160" s="92">
        <v>7</v>
      </c>
      <c r="E160" s="92" t="s">
        <v>4</v>
      </c>
      <c r="F160" s="92" t="s">
        <v>3</v>
      </c>
      <c r="G160" s="108"/>
      <c r="H160" s="108"/>
      <c r="I160" s="108"/>
      <c r="J160" s="101">
        <f>SUM(J161)</f>
        <v>500</v>
      </c>
      <c r="K160" s="101">
        <f t="shared" ref="K160:L160" si="50">SUM(K161)</f>
        <v>0</v>
      </c>
      <c r="L160" s="101">
        <f t="shared" si="50"/>
        <v>0</v>
      </c>
    </row>
    <row r="161" spans="1:12" s="4" customFormat="1" ht="18.75" customHeight="1" x14ac:dyDescent="0.3">
      <c r="A161" s="110"/>
      <c r="B161" s="83" t="s">
        <v>20</v>
      </c>
      <c r="C161" s="92" t="s">
        <v>7</v>
      </c>
      <c r="D161" s="92">
        <v>7</v>
      </c>
      <c r="E161" s="92" t="s">
        <v>4</v>
      </c>
      <c r="F161" s="92" t="s">
        <v>519</v>
      </c>
      <c r="G161" s="108"/>
      <c r="H161" s="108"/>
      <c r="I161" s="108"/>
      <c r="J161" s="101">
        <f>SUM(J162:J163)</f>
        <v>500</v>
      </c>
      <c r="K161" s="101">
        <f t="shared" ref="K161:L161" si="51">SUM(K162:K163)</f>
        <v>0</v>
      </c>
      <c r="L161" s="101">
        <f t="shared" si="51"/>
        <v>0</v>
      </c>
    </row>
    <row r="162" spans="1:12" s="22" customFormat="1" ht="16.149999999999999" customHeight="1" x14ac:dyDescent="0.3">
      <c r="A162" s="111"/>
      <c r="B162" s="102" t="s">
        <v>176</v>
      </c>
      <c r="C162" s="103" t="s">
        <v>7</v>
      </c>
      <c r="D162" s="103" t="s">
        <v>152</v>
      </c>
      <c r="E162" s="103" t="s">
        <v>4</v>
      </c>
      <c r="F162" s="103" t="s">
        <v>519</v>
      </c>
      <c r="G162" s="109" t="s">
        <v>177</v>
      </c>
      <c r="H162" s="109" t="s">
        <v>33</v>
      </c>
      <c r="I162" s="109" t="s">
        <v>33</v>
      </c>
      <c r="J162" s="105">
        <v>500</v>
      </c>
      <c r="K162" s="105">
        <v>0</v>
      </c>
      <c r="L162" s="105">
        <v>0</v>
      </c>
    </row>
    <row r="163" spans="1:12" s="22" customFormat="1" ht="32.25" hidden="1" customHeight="1" x14ac:dyDescent="0.3">
      <c r="A163" s="111"/>
      <c r="B163" s="102" t="s">
        <v>186</v>
      </c>
      <c r="C163" s="103" t="s">
        <v>7</v>
      </c>
      <c r="D163" s="103" t="s">
        <v>152</v>
      </c>
      <c r="E163" s="103" t="s">
        <v>4</v>
      </c>
      <c r="F163" s="103" t="s">
        <v>519</v>
      </c>
      <c r="G163" s="129" t="s">
        <v>185</v>
      </c>
      <c r="H163" s="109" t="s">
        <v>33</v>
      </c>
      <c r="I163" s="116" t="s">
        <v>33</v>
      </c>
      <c r="J163" s="105">
        <v>0</v>
      </c>
      <c r="K163" s="105">
        <v>0</v>
      </c>
      <c r="L163" s="105">
        <v>0</v>
      </c>
    </row>
    <row r="164" spans="1:12" s="12" customFormat="1" ht="22.5" customHeight="1" x14ac:dyDescent="0.3">
      <c r="A164" s="110"/>
      <c r="B164" s="83" t="s">
        <v>573</v>
      </c>
      <c r="C164" s="92" t="s">
        <v>7</v>
      </c>
      <c r="D164" s="92" t="s">
        <v>152</v>
      </c>
      <c r="E164" s="92" t="s">
        <v>574</v>
      </c>
      <c r="F164" s="92" t="s">
        <v>3</v>
      </c>
      <c r="G164" s="94"/>
      <c r="H164" s="95"/>
      <c r="I164" s="96"/>
      <c r="J164" s="101">
        <f>+J165</f>
        <v>741.1</v>
      </c>
      <c r="K164" s="101">
        <f t="shared" ref="K164:L164" si="52">K165+K166+K168</f>
        <v>0</v>
      </c>
      <c r="L164" s="101">
        <f t="shared" si="52"/>
        <v>0</v>
      </c>
    </row>
    <row r="165" spans="1:12" s="22" customFormat="1" ht="24" customHeight="1" x14ac:dyDescent="0.3">
      <c r="A165" s="111"/>
      <c r="B165" s="83" t="s">
        <v>585</v>
      </c>
      <c r="C165" s="92" t="s">
        <v>7</v>
      </c>
      <c r="D165" s="92" t="s">
        <v>152</v>
      </c>
      <c r="E165" s="92" t="s">
        <v>574</v>
      </c>
      <c r="F165" s="92" t="s">
        <v>575</v>
      </c>
      <c r="G165" s="112"/>
      <c r="H165" s="113"/>
      <c r="I165" s="114"/>
      <c r="J165" s="101">
        <f>+J166+J168+J167</f>
        <v>741.1</v>
      </c>
      <c r="K165" s="101">
        <f t="shared" ref="K165:L165" si="53">+K166+K168+K167</f>
        <v>0</v>
      </c>
      <c r="L165" s="101">
        <f t="shared" si="53"/>
        <v>0</v>
      </c>
    </row>
    <row r="166" spans="1:12" s="22" customFormat="1" ht="23.25" customHeight="1" x14ac:dyDescent="0.3">
      <c r="A166" s="111"/>
      <c r="B166" s="83" t="s">
        <v>604</v>
      </c>
      <c r="C166" s="103" t="s">
        <v>7</v>
      </c>
      <c r="D166" s="103" t="s">
        <v>152</v>
      </c>
      <c r="E166" s="103" t="s">
        <v>574</v>
      </c>
      <c r="F166" s="103" t="s">
        <v>575</v>
      </c>
      <c r="G166" s="129" t="s">
        <v>177</v>
      </c>
      <c r="H166" s="109" t="s">
        <v>33</v>
      </c>
      <c r="I166" s="116" t="s">
        <v>33</v>
      </c>
      <c r="J166" s="105">
        <v>724.2</v>
      </c>
      <c r="K166" s="105">
        <v>0</v>
      </c>
      <c r="L166" s="105">
        <v>0</v>
      </c>
    </row>
    <row r="167" spans="1:12" s="22" customFormat="1" ht="23.25" customHeight="1" x14ac:dyDescent="0.3">
      <c r="A167" s="111"/>
      <c r="B167" s="83" t="s">
        <v>503</v>
      </c>
      <c r="C167" s="103" t="s">
        <v>7</v>
      </c>
      <c r="D167" s="103" t="s">
        <v>152</v>
      </c>
      <c r="E167" s="103" t="s">
        <v>574</v>
      </c>
      <c r="F167" s="103" t="s">
        <v>575</v>
      </c>
      <c r="G167" s="129" t="s">
        <v>177</v>
      </c>
      <c r="H167" s="109" t="s">
        <v>33</v>
      </c>
      <c r="I167" s="116" t="s">
        <v>33</v>
      </c>
      <c r="J167" s="105">
        <v>14.8</v>
      </c>
      <c r="K167" s="105">
        <v>0</v>
      </c>
      <c r="L167" s="105">
        <v>0</v>
      </c>
    </row>
    <row r="168" spans="1:12" s="22" customFormat="1" ht="22.5" customHeight="1" x14ac:dyDescent="0.3">
      <c r="A168" s="111"/>
      <c r="B168" s="83" t="s">
        <v>504</v>
      </c>
      <c r="C168" s="103" t="s">
        <v>7</v>
      </c>
      <c r="D168" s="103" t="s">
        <v>152</v>
      </c>
      <c r="E168" s="103" t="s">
        <v>574</v>
      </c>
      <c r="F168" s="103" t="s">
        <v>575</v>
      </c>
      <c r="G168" s="129" t="s">
        <v>177</v>
      </c>
      <c r="H168" s="109" t="s">
        <v>33</v>
      </c>
      <c r="I168" s="116" t="s">
        <v>33</v>
      </c>
      <c r="J168" s="105">
        <v>2.1</v>
      </c>
      <c r="K168" s="105">
        <v>0</v>
      </c>
      <c r="L168" s="105">
        <v>0</v>
      </c>
    </row>
    <row r="169" spans="1:12" s="12" customFormat="1" ht="25.9" customHeight="1" x14ac:dyDescent="0.3">
      <c r="A169" s="110" t="s">
        <v>588</v>
      </c>
      <c r="B169" s="178" t="s">
        <v>576</v>
      </c>
      <c r="C169" s="92" t="s">
        <v>7</v>
      </c>
      <c r="D169" s="92" t="s">
        <v>152</v>
      </c>
      <c r="E169" s="92" t="s">
        <v>2</v>
      </c>
      <c r="F169" s="92" t="s">
        <v>3</v>
      </c>
      <c r="G169" s="94"/>
      <c r="H169" s="95"/>
      <c r="I169" s="96"/>
      <c r="J169" s="101">
        <f>J170+J173</f>
        <v>10257.799999999999</v>
      </c>
      <c r="K169" s="101">
        <f t="shared" ref="K169:L169" si="54">K170+K173</f>
        <v>10358.9</v>
      </c>
      <c r="L169" s="101">
        <f t="shared" si="54"/>
        <v>10481.299999999999</v>
      </c>
    </row>
    <row r="170" spans="1:12" s="4" customFormat="1" ht="58.5" customHeight="1" x14ac:dyDescent="0.3">
      <c r="A170" s="110"/>
      <c r="B170" s="83" t="s">
        <v>577</v>
      </c>
      <c r="C170" s="92" t="s">
        <v>7</v>
      </c>
      <c r="D170" s="92" t="s">
        <v>152</v>
      </c>
      <c r="E170" s="92" t="s">
        <v>572</v>
      </c>
      <c r="F170" s="92" t="s">
        <v>524</v>
      </c>
      <c r="G170" s="94"/>
      <c r="H170" s="95"/>
      <c r="I170" s="96"/>
      <c r="J170" s="101">
        <f>J171+J172</f>
        <v>3593.6</v>
      </c>
      <c r="K170" s="101">
        <f t="shared" ref="K170:L170" si="55">K171+K172</f>
        <v>3593.6</v>
      </c>
      <c r="L170" s="101">
        <f t="shared" si="55"/>
        <v>3593.6</v>
      </c>
    </row>
    <row r="171" spans="1:12" s="22" customFormat="1" ht="37.15" customHeight="1" x14ac:dyDescent="0.3">
      <c r="A171" s="111"/>
      <c r="B171" s="102" t="s">
        <v>584</v>
      </c>
      <c r="C171" s="103" t="s">
        <v>7</v>
      </c>
      <c r="D171" s="103" t="s">
        <v>152</v>
      </c>
      <c r="E171" s="103" t="s">
        <v>572</v>
      </c>
      <c r="F171" s="103" t="s">
        <v>524</v>
      </c>
      <c r="G171" s="129" t="s">
        <v>179</v>
      </c>
      <c r="H171" s="109" t="s">
        <v>33</v>
      </c>
      <c r="I171" s="116" t="s">
        <v>35</v>
      </c>
      <c r="J171" s="105">
        <v>2968.6</v>
      </c>
      <c r="K171" s="105">
        <v>2968.6</v>
      </c>
      <c r="L171" s="105">
        <v>2968.6</v>
      </c>
    </row>
    <row r="172" spans="1:12" s="22" customFormat="1" ht="39" customHeight="1" x14ac:dyDescent="0.3">
      <c r="A172" s="111"/>
      <c r="B172" s="102" t="s">
        <v>186</v>
      </c>
      <c r="C172" s="103" t="s">
        <v>7</v>
      </c>
      <c r="D172" s="103" t="s">
        <v>152</v>
      </c>
      <c r="E172" s="103" t="s">
        <v>572</v>
      </c>
      <c r="F172" s="103" t="s">
        <v>524</v>
      </c>
      <c r="G172" s="124" t="s">
        <v>185</v>
      </c>
      <c r="H172" s="118" t="s">
        <v>33</v>
      </c>
      <c r="I172" s="125" t="s">
        <v>35</v>
      </c>
      <c r="J172" s="105">
        <v>625</v>
      </c>
      <c r="K172" s="105">
        <v>625</v>
      </c>
      <c r="L172" s="105">
        <v>625</v>
      </c>
    </row>
    <row r="173" spans="1:12" s="4" customFormat="1" ht="52.15" customHeight="1" x14ac:dyDescent="0.3">
      <c r="A173" s="110"/>
      <c r="B173" s="83" t="s">
        <v>578</v>
      </c>
      <c r="C173" s="92" t="s">
        <v>7</v>
      </c>
      <c r="D173" s="92" t="s">
        <v>152</v>
      </c>
      <c r="E173" s="92" t="s">
        <v>572</v>
      </c>
      <c r="F173" s="93" t="s">
        <v>386</v>
      </c>
      <c r="G173" s="94"/>
      <c r="H173" s="95"/>
      <c r="I173" s="96"/>
      <c r="J173" s="130">
        <f>J174+J175</f>
        <v>6664.2</v>
      </c>
      <c r="K173" s="130">
        <f t="shared" ref="K173:L173" si="56">K174+K175</f>
        <v>6765.3</v>
      </c>
      <c r="L173" s="130">
        <f t="shared" si="56"/>
        <v>6887.7</v>
      </c>
    </row>
    <row r="174" spans="1:12" s="22" customFormat="1" ht="34.15" customHeight="1" x14ac:dyDescent="0.3">
      <c r="A174" s="111"/>
      <c r="B174" s="102" t="s">
        <v>584</v>
      </c>
      <c r="C174" s="103" t="s">
        <v>7</v>
      </c>
      <c r="D174" s="103" t="s">
        <v>152</v>
      </c>
      <c r="E174" s="103" t="s">
        <v>572</v>
      </c>
      <c r="F174" s="103" t="s">
        <v>386</v>
      </c>
      <c r="G174" s="131" t="s">
        <v>179</v>
      </c>
      <c r="H174" s="104" t="s">
        <v>33</v>
      </c>
      <c r="I174" s="132" t="s">
        <v>35</v>
      </c>
      <c r="J174" s="105">
        <v>5895.3</v>
      </c>
      <c r="K174" s="105">
        <v>6224.1</v>
      </c>
      <c r="L174" s="105">
        <v>6337.7</v>
      </c>
    </row>
    <row r="175" spans="1:12" s="22" customFormat="1" ht="33" customHeight="1" x14ac:dyDescent="0.3">
      <c r="A175" s="111"/>
      <c r="B175" s="102" t="s">
        <v>186</v>
      </c>
      <c r="C175" s="103" t="s">
        <v>7</v>
      </c>
      <c r="D175" s="103" t="s">
        <v>152</v>
      </c>
      <c r="E175" s="103" t="s">
        <v>572</v>
      </c>
      <c r="F175" s="103" t="s">
        <v>386</v>
      </c>
      <c r="G175" s="129" t="s">
        <v>185</v>
      </c>
      <c r="H175" s="109" t="s">
        <v>33</v>
      </c>
      <c r="I175" s="116" t="s">
        <v>35</v>
      </c>
      <c r="J175" s="105">
        <v>768.9</v>
      </c>
      <c r="K175" s="105">
        <v>541.20000000000005</v>
      </c>
      <c r="L175" s="105">
        <v>550</v>
      </c>
    </row>
    <row r="176" spans="1:12" s="11" customFormat="1" ht="31.5" x14ac:dyDescent="0.25">
      <c r="A176" s="110" t="s">
        <v>389</v>
      </c>
      <c r="B176" s="83" t="s">
        <v>397</v>
      </c>
      <c r="C176" s="92" t="s">
        <v>7</v>
      </c>
      <c r="D176" s="92" t="s">
        <v>27</v>
      </c>
      <c r="E176" s="92" t="s">
        <v>2</v>
      </c>
      <c r="F176" s="92" t="s">
        <v>3</v>
      </c>
      <c r="G176" s="108"/>
      <c r="H176" s="108"/>
      <c r="I176" s="108"/>
      <c r="J176" s="101">
        <f>SUM(+J177+J180+J183+J186)</f>
        <v>54588.3</v>
      </c>
      <c r="K176" s="101">
        <f t="shared" ref="K176:L176" si="57">SUM(+K177+K180+K183+K186)</f>
        <v>56770.8</v>
      </c>
      <c r="L176" s="101">
        <f t="shared" si="57"/>
        <v>59044.6</v>
      </c>
    </row>
    <row r="177" spans="1:12" s="2" customFormat="1" ht="31.5" x14ac:dyDescent="0.25">
      <c r="A177" s="110" t="s">
        <v>390</v>
      </c>
      <c r="B177" s="83" t="s">
        <v>28</v>
      </c>
      <c r="C177" s="92" t="s">
        <v>7</v>
      </c>
      <c r="D177" s="92" t="s">
        <v>27</v>
      </c>
      <c r="E177" s="92" t="s">
        <v>21</v>
      </c>
      <c r="F177" s="92" t="s">
        <v>3</v>
      </c>
      <c r="G177" s="108"/>
      <c r="H177" s="108"/>
      <c r="I177" s="108"/>
      <c r="J177" s="101">
        <f>SUM(J178)</f>
        <v>12500</v>
      </c>
      <c r="K177" s="101">
        <f t="shared" ref="K177:L177" si="58">SUM(K178)</f>
        <v>13000</v>
      </c>
      <c r="L177" s="101">
        <f t="shared" si="58"/>
        <v>13000</v>
      </c>
    </row>
    <row r="178" spans="1:12" s="4" customFormat="1" x14ac:dyDescent="0.3">
      <c r="A178" s="110"/>
      <c r="B178" s="83" t="s">
        <v>29</v>
      </c>
      <c r="C178" s="92" t="s">
        <v>7</v>
      </c>
      <c r="D178" s="92" t="s">
        <v>27</v>
      </c>
      <c r="E178" s="92" t="s">
        <v>21</v>
      </c>
      <c r="F178" s="92" t="s">
        <v>260</v>
      </c>
      <c r="G178" s="108"/>
      <c r="H178" s="108"/>
      <c r="I178" s="108"/>
      <c r="J178" s="101">
        <f>+J179</f>
        <v>12500</v>
      </c>
      <c r="K178" s="101">
        <f t="shared" ref="K178:L178" si="59">+K179</f>
        <v>13000</v>
      </c>
      <c r="L178" s="101">
        <f t="shared" si="59"/>
        <v>13000</v>
      </c>
    </row>
    <row r="179" spans="1:12" s="22" customFormat="1" x14ac:dyDescent="0.3">
      <c r="A179" s="111"/>
      <c r="B179" s="102" t="s">
        <v>184</v>
      </c>
      <c r="C179" s="103" t="s">
        <v>7</v>
      </c>
      <c r="D179" s="103" t="s">
        <v>27</v>
      </c>
      <c r="E179" s="103" t="s">
        <v>21</v>
      </c>
      <c r="F179" s="103" t="s">
        <v>260</v>
      </c>
      <c r="G179" s="109" t="s">
        <v>183</v>
      </c>
      <c r="H179" s="109" t="s">
        <v>70</v>
      </c>
      <c r="I179" s="109" t="s">
        <v>21</v>
      </c>
      <c r="J179" s="105">
        <v>12500</v>
      </c>
      <c r="K179" s="105">
        <v>13000</v>
      </c>
      <c r="L179" s="105">
        <v>13000</v>
      </c>
    </row>
    <row r="180" spans="1:12" s="2" customFormat="1" ht="31.5" x14ac:dyDescent="0.25">
      <c r="A180" s="110" t="s">
        <v>308</v>
      </c>
      <c r="B180" s="83" t="s">
        <v>31</v>
      </c>
      <c r="C180" s="92" t="s">
        <v>7</v>
      </c>
      <c r="D180" s="92" t="s">
        <v>27</v>
      </c>
      <c r="E180" s="92" t="s">
        <v>30</v>
      </c>
      <c r="F180" s="92" t="s">
        <v>3</v>
      </c>
      <c r="G180" s="108"/>
      <c r="H180" s="108"/>
      <c r="I180" s="108"/>
      <c r="J180" s="101">
        <f>SUM(J181)</f>
        <v>11100</v>
      </c>
      <c r="K180" s="101">
        <f t="shared" ref="K180:L181" si="60">SUM(K181)</f>
        <v>12500</v>
      </c>
      <c r="L180" s="101">
        <f t="shared" si="60"/>
        <v>12500</v>
      </c>
    </row>
    <row r="181" spans="1:12" s="4" customFormat="1" ht="31.5" x14ac:dyDescent="0.3">
      <c r="A181" s="110"/>
      <c r="B181" s="83" t="s">
        <v>32</v>
      </c>
      <c r="C181" s="92" t="s">
        <v>7</v>
      </c>
      <c r="D181" s="92" t="s">
        <v>27</v>
      </c>
      <c r="E181" s="92" t="s">
        <v>30</v>
      </c>
      <c r="F181" s="92" t="s">
        <v>261</v>
      </c>
      <c r="G181" s="108"/>
      <c r="H181" s="108"/>
      <c r="I181" s="108"/>
      <c r="J181" s="101">
        <f>SUM(J182)</f>
        <v>11100</v>
      </c>
      <c r="K181" s="101">
        <f t="shared" si="60"/>
        <v>12500</v>
      </c>
      <c r="L181" s="101">
        <f t="shared" si="60"/>
        <v>12500</v>
      </c>
    </row>
    <row r="182" spans="1:12" s="22" customFormat="1" x14ac:dyDescent="0.3">
      <c r="A182" s="111"/>
      <c r="B182" s="102" t="s">
        <v>184</v>
      </c>
      <c r="C182" s="103" t="s">
        <v>7</v>
      </c>
      <c r="D182" s="103" t="s">
        <v>27</v>
      </c>
      <c r="E182" s="103" t="s">
        <v>30</v>
      </c>
      <c r="F182" s="103" t="s">
        <v>261</v>
      </c>
      <c r="G182" s="109" t="s">
        <v>183</v>
      </c>
      <c r="H182" s="109" t="s">
        <v>70</v>
      </c>
      <c r="I182" s="109" t="s">
        <v>21</v>
      </c>
      <c r="J182" s="105">
        <v>11100</v>
      </c>
      <c r="K182" s="105">
        <v>12500</v>
      </c>
      <c r="L182" s="105">
        <v>12500</v>
      </c>
    </row>
    <row r="183" spans="1:12" s="10" customFormat="1" ht="31.5" x14ac:dyDescent="0.3">
      <c r="A183" s="110" t="s">
        <v>391</v>
      </c>
      <c r="B183" s="179" t="s">
        <v>262</v>
      </c>
      <c r="C183" s="92" t="s">
        <v>7</v>
      </c>
      <c r="D183" s="92" t="s">
        <v>27</v>
      </c>
      <c r="E183" s="92" t="s">
        <v>5</v>
      </c>
      <c r="F183" s="92" t="s">
        <v>3</v>
      </c>
      <c r="G183" s="108"/>
      <c r="H183" s="108"/>
      <c r="I183" s="108"/>
      <c r="J183" s="101">
        <f>SUM(J184)</f>
        <v>30176</v>
      </c>
      <c r="K183" s="101">
        <f t="shared" ref="K183:L183" si="61">SUM(K184)</f>
        <v>30426</v>
      </c>
      <c r="L183" s="101">
        <f t="shared" si="61"/>
        <v>32666</v>
      </c>
    </row>
    <row r="184" spans="1:12" s="4" customFormat="1" ht="47.25" customHeight="1" x14ac:dyDescent="0.3">
      <c r="A184" s="110"/>
      <c r="B184" s="83" t="s">
        <v>347</v>
      </c>
      <c r="C184" s="92" t="s">
        <v>7</v>
      </c>
      <c r="D184" s="92" t="s">
        <v>27</v>
      </c>
      <c r="E184" s="92" t="s">
        <v>5</v>
      </c>
      <c r="F184" s="92" t="s">
        <v>387</v>
      </c>
      <c r="G184" s="108"/>
      <c r="H184" s="108"/>
      <c r="I184" s="108"/>
      <c r="J184" s="101">
        <f>+J185</f>
        <v>30176</v>
      </c>
      <c r="K184" s="101">
        <f t="shared" ref="K184:L184" si="62">+K185</f>
        <v>30426</v>
      </c>
      <c r="L184" s="101">
        <f t="shared" si="62"/>
        <v>32666</v>
      </c>
    </row>
    <row r="185" spans="1:12" s="22" customFormat="1" x14ac:dyDescent="0.3">
      <c r="A185" s="111"/>
      <c r="B185" s="102" t="s">
        <v>184</v>
      </c>
      <c r="C185" s="103" t="s">
        <v>7</v>
      </c>
      <c r="D185" s="103" t="s">
        <v>27</v>
      </c>
      <c r="E185" s="103" t="s">
        <v>5</v>
      </c>
      <c r="F185" s="103" t="s">
        <v>387</v>
      </c>
      <c r="G185" s="109" t="s">
        <v>183</v>
      </c>
      <c r="H185" s="109" t="s">
        <v>70</v>
      </c>
      <c r="I185" s="109" t="s">
        <v>21</v>
      </c>
      <c r="J185" s="105">
        <v>30176</v>
      </c>
      <c r="K185" s="105">
        <v>30426</v>
      </c>
      <c r="L185" s="105">
        <v>32666</v>
      </c>
    </row>
    <row r="186" spans="1:12" s="2" customFormat="1" ht="63" customHeight="1" x14ac:dyDescent="0.25">
      <c r="A186" s="110" t="s">
        <v>589</v>
      </c>
      <c r="B186" s="180" t="s">
        <v>209</v>
      </c>
      <c r="C186" s="92" t="s">
        <v>7</v>
      </c>
      <c r="D186" s="92" t="s">
        <v>27</v>
      </c>
      <c r="E186" s="92" t="s">
        <v>35</v>
      </c>
      <c r="F186" s="92" t="s">
        <v>3</v>
      </c>
      <c r="G186" s="108"/>
      <c r="H186" s="108"/>
      <c r="I186" s="108"/>
      <c r="J186" s="101">
        <f>SUM(J187)</f>
        <v>812.3</v>
      </c>
      <c r="K186" s="101">
        <f t="shared" ref="K186:L187" si="63">SUM(K187)</f>
        <v>844.8</v>
      </c>
      <c r="L186" s="101">
        <f t="shared" si="63"/>
        <v>878.6</v>
      </c>
    </row>
    <row r="187" spans="1:12" s="4" customFormat="1" ht="46.5" customHeight="1" x14ac:dyDescent="0.3">
      <c r="A187" s="110"/>
      <c r="B187" s="83" t="s">
        <v>210</v>
      </c>
      <c r="C187" s="92" t="s">
        <v>7</v>
      </c>
      <c r="D187" s="92" t="s">
        <v>27</v>
      </c>
      <c r="E187" s="92" t="s">
        <v>35</v>
      </c>
      <c r="F187" s="92" t="s">
        <v>211</v>
      </c>
      <c r="G187" s="108"/>
      <c r="H187" s="108"/>
      <c r="I187" s="108"/>
      <c r="J187" s="101">
        <f>SUM(J188)</f>
        <v>812.3</v>
      </c>
      <c r="K187" s="101">
        <f t="shared" si="63"/>
        <v>844.8</v>
      </c>
      <c r="L187" s="101">
        <f t="shared" si="63"/>
        <v>878.6</v>
      </c>
    </row>
    <row r="188" spans="1:12" s="22" customFormat="1" x14ac:dyDescent="0.3">
      <c r="A188" s="111"/>
      <c r="B188" s="102" t="s">
        <v>184</v>
      </c>
      <c r="C188" s="103" t="s">
        <v>7</v>
      </c>
      <c r="D188" s="103" t="s">
        <v>27</v>
      </c>
      <c r="E188" s="103" t="s">
        <v>35</v>
      </c>
      <c r="F188" s="103" t="s">
        <v>211</v>
      </c>
      <c r="G188" s="109" t="s">
        <v>183</v>
      </c>
      <c r="H188" s="109" t="s">
        <v>70</v>
      </c>
      <c r="I188" s="109" t="s">
        <v>21</v>
      </c>
      <c r="J188" s="105">
        <v>812.3</v>
      </c>
      <c r="K188" s="105">
        <v>844.8</v>
      </c>
      <c r="L188" s="105">
        <v>878.6</v>
      </c>
    </row>
    <row r="189" spans="1:12" s="17" customFormat="1" ht="31.5" x14ac:dyDescent="0.25">
      <c r="A189" s="110" t="s">
        <v>78</v>
      </c>
      <c r="B189" s="83" t="s">
        <v>37</v>
      </c>
      <c r="C189" s="92" t="s">
        <v>4</v>
      </c>
      <c r="D189" s="92" t="s">
        <v>36</v>
      </c>
      <c r="E189" s="92" t="s">
        <v>2</v>
      </c>
      <c r="F189" s="92" t="s">
        <v>3</v>
      </c>
      <c r="G189" s="133"/>
      <c r="H189" s="134"/>
      <c r="I189" s="135"/>
      <c r="J189" s="101">
        <f>SUM(J190)</f>
        <v>44417.8</v>
      </c>
      <c r="K189" s="101">
        <f t="shared" ref="K189:L189" si="64">SUM(K190)</f>
        <v>22677</v>
      </c>
      <c r="L189" s="101">
        <f t="shared" si="64"/>
        <v>22677</v>
      </c>
    </row>
    <row r="190" spans="1:12" s="11" customFormat="1" ht="16.5" x14ac:dyDescent="0.25">
      <c r="A190" s="110" t="s">
        <v>140</v>
      </c>
      <c r="B190" s="83" t="s">
        <v>39</v>
      </c>
      <c r="C190" s="92" t="s">
        <v>4</v>
      </c>
      <c r="D190" s="92" t="s">
        <v>38</v>
      </c>
      <c r="E190" s="92" t="s">
        <v>2</v>
      </c>
      <c r="F190" s="92" t="s">
        <v>3</v>
      </c>
      <c r="G190" s="136"/>
      <c r="H190" s="137"/>
      <c r="I190" s="138"/>
      <c r="J190" s="101">
        <f>SUM(J191+J194+J199+J202+J207)</f>
        <v>44417.8</v>
      </c>
      <c r="K190" s="101">
        <f t="shared" ref="K190:L190" si="65">SUM(K191+K194+K199+K202+K207)</f>
        <v>22677</v>
      </c>
      <c r="L190" s="101">
        <f t="shared" si="65"/>
        <v>22677</v>
      </c>
    </row>
    <row r="191" spans="1:12" s="2" customFormat="1" ht="16.5" x14ac:dyDescent="0.25">
      <c r="A191" s="110" t="s">
        <v>141</v>
      </c>
      <c r="B191" s="83" t="s">
        <v>40</v>
      </c>
      <c r="C191" s="92" t="s">
        <v>4</v>
      </c>
      <c r="D191" s="92" t="s">
        <v>38</v>
      </c>
      <c r="E191" s="92" t="s">
        <v>1</v>
      </c>
      <c r="F191" s="92" t="s">
        <v>3</v>
      </c>
      <c r="G191" s="136"/>
      <c r="H191" s="137"/>
      <c r="I191" s="138"/>
      <c r="J191" s="101">
        <f>SUM(J192)</f>
        <v>18519.099999999999</v>
      </c>
      <c r="K191" s="101">
        <f t="shared" ref="K191:L192" si="66">SUM(K192)</f>
        <v>17136</v>
      </c>
      <c r="L191" s="101">
        <f t="shared" si="66"/>
        <v>17136</v>
      </c>
    </row>
    <row r="192" spans="1:12" s="4" customFormat="1" ht="31.5" x14ac:dyDescent="0.3">
      <c r="A192" s="110"/>
      <c r="B192" s="83" t="s">
        <v>42</v>
      </c>
      <c r="C192" s="92" t="s">
        <v>4</v>
      </c>
      <c r="D192" s="92" t="s">
        <v>38</v>
      </c>
      <c r="E192" s="92" t="s">
        <v>1</v>
      </c>
      <c r="F192" s="92" t="s">
        <v>41</v>
      </c>
      <c r="G192" s="139"/>
      <c r="H192" s="140"/>
      <c r="I192" s="141"/>
      <c r="J192" s="101">
        <f>SUM(J193)</f>
        <v>18519.099999999999</v>
      </c>
      <c r="K192" s="101">
        <f t="shared" si="66"/>
        <v>17136</v>
      </c>
      <c r="L192" s="101">
        <f t="shared" si="66"/>
        <v>17136</v>
      </c>
    </row>
    <row r="193" spans="1:15" s="22" customFormat="1" x14ac:dyDescent="0.3">
      <c r="A193" s="111"/>
      <c r="B193" s="102" t="s">
        <v>184</v>
      </c>
      <c r="C193" s="103" t="s">
        <v>4</v>
      </c>
      <c r="D193" s="103" t="s">
        <v>38</v>
      </c>
      <c r="E193" s="103" t="s">
        <v>1</v>
      </c>
      <c r="F193" s="103" t="s">
        <v>41</v>
      </c>
      <c r="G193" s="109" t="s">
        <v>183</v>
      </c>
      <c r="H193" s="109" t="s">
        <v>70</v>
      </c>
      <c r="I193" s="109" t="s">
        <v>1</v>
      </c>
      <c r="J193" s="105">
        <v>18519.099999999999</v>
      </c>
      <c r="K193" s="105">
        <v>17136</v>
      </c>
      <c r="L193" s="105">
        <v>17136</v>
      </c>
      <c r="M193" s="22">
        <v>50</v>
      </c>
      <c r="N193" s="22">
        <v>50</v>
      </c>
      <c r="O193" s="22">
        <v>50</v>
      </c>
    </row>
    <row r="194" spans="1:15" s="2" customFormat="1" ht="16.5" x14ac:dyDescent="0.25">
      <c r="A194" s="110" t="s">
        <v>142</v>
      </c>
      <c r="B194" s="83" t="s">
        <v>43</v>
      </c>
      <c r="C194" s="92" t="s">
        <v>4</v>
      </c>
      <c r="D194" s="92" t="s">
        <v>38</v>
      </c>
      <c r="E194" s="92" t="s">
        <v>7</v>
      </c>
      <c r="F194" s="92" t="s">
        <v>3</v>
      </c>
      <c r="G194" s="133"/>
      <c r="H194" s="134"/>
      <c r="I194" s="135"/>
      <c r="J194" s="101">
        <f>+J195+J197</f>
        <v>3500</v>
      </c>
      <c r="K194" s="101">
        <f t="shared" ref="K194:L195" si="67">SUM(K195)</f>
        <v>500</v>
      </c>
      <c r="L194" s="101">
        <f t="shared" si="67"/>
        <v>500</v>
      </c>
    </row>
    <row r="195" spans="1:15" s="4" customFormat="1" x14ac:dyDescent="0.3">
      <c r="A195" s="110"/>
      <c r="B195" s="83" t="s">
        <v>45</v>
      </c>
      <c r="C195" s="92" t="s">
        <v>4</v>
      </c>
      <c r="D195" s="92" t="s">
        <v>38</v>
      </c>
      <c r="E195" s="92" t="s">
        <v>7</v>
      </c>
      <c r="F195" s="92" t="s">
        <v>44</v>
      </c>
      <c r="G195" s="139"/>
      <c r="H195" s="140"/>
      <c r="I195" s="141"/>
      <c r="J195" s="101">
        <f>SUM(J196)</f>
        <v>3500</v>
      </c>
      <c r="K195" s="101">
        <f t="shared" si="67"/>
        <v>500</v>
      </c>
      <c r="L195" s="101">
        <f t="shared" si="67"/>
        <v>500</v>
      </c>
    </row>
    <row r="196" spans="1:15" s="22" customFormat="1" ht="22.9" customHeight="1" x14ac:dyDescent="0.3">
      <c r="A196" s="111"/>
      <c r="B196" s="102" t="s">
        <v>184</v>
      </c>
      <c r="C196" s="103" t="s">
        <v>4</v>
      </c>
      <c r="D196" s="103" t="s">
        <v>38</v>
      </c>
      <c r="E196" s="103" t="s">
        <v>7</v>
      </c>
      <c r="F196" s="103" t="s">
        <v>44</v>
      </c>
      <c r="G196" s="109" t="s">
        <v>183</v>
      </c>
      <c r="H196" s="109" t="s">
        <v>70</v>
      </c>
      <c r="I196" s="109" t="s">
        <v>4</v>
      </c>
      <c r="J196" s="105">
        <v>3500</v>
      </c>
      <c r="K196" s="105">
        <v>500</v>
      </c>
      <c r="L196" s="105">
        <v>500</v>
      </c>
    </row>
    <row r="197" spans="1:15" s="4" customFormat="1" ht="39.6" hidden="1" customHeight="1" x14ac:dyDescent="0.3">
      <c r="A197" s="110"/>
      <c r="B197" s="83" t="s">
        <v>264</v>
      </c>
      <c r="C197" s="92" t="s">
        <v>4</v>
      </c>
      <c r="D197" s="92" t="s">
        <v>38</v>
      </c>
      <c r="E197" s="92" t="s">
        <v>7</v>
      </c>
      <c r="F197" s="92" t="s">
        <v>276</v>
      </c>
      <c r="G197" s="115"/>
      <c r="H197" s="115"/>
      <c r="I197" s="115"/>
      <c r="J197" s="101">
        <f>+J198</f>
        <v>0</v>
      </c>
      <c r="K197" s="101"/>
      <c r="L197" s="101"/>
    </row>
    <row r="198" spans="1:15" s="22" customFormat="1" hidden="1" x14ac:dyDescent="0.3">
      <c r="A198" s="111"/>
      <c r="B198" s="102" t="s">
        <v>184</v>
      </c>
      <c r="C198" s="103" t="s">
        <v>4</v>
      </c>
      <c r="D198" s="103" t="s">
        <v>38</v>
      </c>
      <c r="E198" s="103" t="s">
        <v>7</v>
      </c>
      <c r="F198" s="103" t="s">
        <v>276</v>
      </c>
      <c r="G198" s="109" t="s">
        <v>183</v>
      </c>
      <c r="H198" s="109" t="s">
        <v>70</v>
      </c>
      <c r="I198" s="109" t="s">
        <v>4</v>
      </c>
      <c r="J198" s="105"/>
      <c r="K198" s="105"/>
      <c r="L198" s="105"/>
    </row>
    <row r="199" spans="1:15" s="2" customFormat="1" ht="16.5" x14ac:dyDescent="0.25">
      <c r="A199" s="110" t="s">
        <v>143</v>
      </c>
      <c r="B199" s="83" t="s">
        <v>46</v>
      </c>
      <c r="C199" s="92" t="s">
        <v>4</v>
      </c>
      <c r="D199" s="92" t="s">
        <v>38</v>
      </c>
      <c r="E199" s="92" t="s">
        <v>4</v>
      </c>
      <c r="F199" s="92" t="s">
        <v>3</v>
      </c>
      <c r="G199" s="133"/>
      <c r="H199" s="134"/>
      <c r="I199" s="135"/>
      <c r="J199" s="101">
        <f>SUM(J200)</f>
        <v>4244</v>
      </c>
      <c r="K199" s="101">
        <f t="shared" ref="K199:L200" si="68">SUM(K200)</f>
        <v>4244</v>
      </c>
      <c r="L199" s="101">
        <f t="shared" si="68"/>
        <v>4244</v>
      </c>
    </row>
    <row r="200" spans="1:15" s="4" customFormat="1" ht="31.5" x14ac:dyDescent="0.3">
      <c r="A200" s="110"/>
      <c r="B200" s="83" t="s">
        <v>295</v>
      </c>
      <c r="C200" s="92" t="s">
        <v>4</v>
      </c>
      <c r="D200" s="92" t="s">
        <v>38</v>
      </c>
      <c r="E200" s="92" t="s">
        <v>4</v>
      </c>
      <c r="F200" s="92" t="s">
        <v>47</v>
      </c>
      <c r="G200" s="139"/>
      <c r="H200" s="140"/>
      <c r="I200" s="141"/>
      <c r="J200" s="101">
        <f>SUM(J201)</f>
        <v>4244</v>
      </c>
      <c r="K200" s="101">
        <f t="shared" si="68"/>
        <v>4244</v>
      </c>
      <c r="L200" s="101">
        <f t="shared" si="68"/>
        <v>4244</v>
      </c>
    </row>
    <row r="201" spans="1:15" s="22" customFormat="1" ht="14.45" customHeight="1" x14ac:dyDescent="0.3">
      <c r="A201" s="111"/>
      <c r="B201" s="102" t="s">
        <v>184</v>
      </c>
      <c r="C201" s="103" t="s">
        <v>4</v>
      </c>
      <c r="D201" s="103" t="s">
        <v>38</v>
      </c>
      <c r="E201" s="103" t="s">
        <v>4</v>
      </c>
      <c r="F201" s="103" t="s">
        <v>47</v>
      </c>
      <c r="G201" s="109" t="s">
        <v>183</v>
      </c>
      <c r="H201" s="109" t="s">
        <v>70</v>
      </c>
      <c r="I201" s="109" t="s">
        <v>4</v>
      </c>
      <c r="J201" s="105">
        <v>4244</v>
      </c>
      <c r="K201" s="105">
        <v>4244</v>
      </c>
      <c r="L201" s="105">
        <v>4244</v>
      </c>
    </row>
    <row r="202" spans="1:15" s="2" customFormat="1" ht="18.75" customHeight="1" x14ac:dyDescent="0.25">
      <c r="A202" s="110" t="s">
        <v>144</v>
      </c>
      <c r="B202" s="83" t="s">
        <v>48</v>
      </c>
      <c r="C202" s="92" t="s">
        <v>4</v>
      </c>
      <c r="D202" s="92" t="s">
        <v>38</v>
      </c>
      <c r="E202" s="92" t="s">
        <v>30</v>
      </c>
      <c r="F202" s="92" t="s">
        <v>3</v>
      </c>
      <c r="G202" s="133"/>
      <c r="H202" s="134"/>
      <c r="I202" s="135"/>
      <c r="J202" s="142">
        <f>+J203+J205</f>
        <v>877.9</v>
      </c>
      <c r="K202" s="142">
        <f t="shared" ref="K202:L202" si="69">+K203+K205</f>
        <v>797</v>
      </c>
      <c r="L202" s="142">
        <f t="shared" si="69"/>
        <v>797</v>
      </c>
    </row>
    <row r="203" spans="1:15" s="4" customFormat="1" x14ac:dyDescent="0.3">
      <c r="A203" s="110"/>
      <c r="B203" s="83" t="s">
        <v>50</v>
      </c>
      <c r="C203" s="92" t="s">
        <v>4</v>
      </c>
      <c r="D203" s="92" t="s">
        <v>38</v>
      </c>
      <c r="E203" s="92" t="s">
        <v>30</v>
      </c>
      <c r="F203" s="92" t="s">
        <v>49</v>
      </c>
      <c r="G203" s="139"/>
      <c r="H203" s="140"/>
      <c r="I203" s="141"/>
      <c r="J203" s="142">
        <f>+J204</f>
        <v>877.9</v>
      </c>
      <c r="K203" s="142">
        <f>K204</f>
        <v>797</v>
      </c>
      <c r="L203" s="142">
        <f>L204</f>
        <v>797</v>
      </c>
    </row>
    <row r="204" spans="1:15" s="22" customFormat="1" ht="34.9" customHeight="1" x14ac:dyDescent="0.3">
      <c r="A204" s="111"/>
      <c r="B204" s="102" t="s">
        <v>186</v>
      </c>
      <c r="C204" s="103" t="s">
        <v>4</v>
      </c>
      <c r="D204" s="103" t="s">
        <v>38</v>
      </c>
      <c r="E204" s="103" t="s">
        <v>30</v>
      </c>
      <c r="F204" s="103" t="s">
        <v>49</v>
      </c>
      <c r="G204" s="109" t="s">
        <v>185</v>
      </c>
      <c r="H204" s="109" t="s">
        <v>70</v>
      </c>
      <c r="I204" s="109" t="s">
        <v>5</v>
      </c>
      <c r="J204" s="143">
        <v>877.9</v>
      </c>
      <c r="K204" s="143">
        <v>797</v>
      </c>
      <c r="L204" s="143">
        <v>797</v>
      </c>
    </row>
    <row r="205" spans="1:15" s="22" customFormat="1" ht="0.6" customHeight="1" x14ac:dyDescent="0.3">
      <c r="A205" s="111"/>
      <c r="B205" s="102" t="s">
        <v>507</v>
      </c>
      <c r="C205" s="92" t="s">
        <v>4</v>
      </c>
      <c r="D205" s="92" t="s">
        <v>38</v>
      </c>
      <c r="E205" s="92" t="s">
        <v>30</v>
      </c>
      <c r="F205" s="92" t="s">
        <v>276</v>
      </c>
      <c r="G205" s="112"/>
      <c r="H205" s="113"/>
      <c r="I205" s="114"/>
      <c r="J205" s="101">
        <f>+J206</f>
        <v>0</v>
      </c>
      <c r="K205" s="101">
        <f t="shared" ref="K205:L205" si="70">+K206</f>
        <v>0</v>
      </c>
      <c r="L205" s="101">
        <f t="shared" si="70"/>
        <v>0</v>
      </c>
    </row>
    <row r="206" spans="1:15" s="22" customFormat="1" ht="31.5" hidden="1" x14ac:dyDescent="0.3">
      <c r="A206" s="111"/>
      <c r="B206" s="102" t="s">
        <v>186</v>
      </c>
      <c r="C206" s="103" t="s">
        <v>4</v>
      </c>
      <c r="D206" s="103" t="s">
        <v>38</v>
      </c>
      <c r="E206" s="103" t="s">
        <v>30</v>
      </c>
      <c r="F206" s="103" t="s">
        <v>276</v>
      </c>
      <c r="G206" s="144">
        <v>200</v>
      </c>
      <c r="H206" s="145" t="s">
        <v>70</v>
      </c>
      <c r="I206" s="145" t="s">
        <v>5</v>
      </c>
      <c r="J206" s="105">
        <v>0</v>
      </c>
      <c r="K206" s="105">
        <v>0</v>
      </c>
      <c r="L206" s="105">
        <v>0</v>
      </c>
    </row>
    <row r="207" spans="1:15" s="7" customFormat="1" ht="32.25" x14ac:dyDescent="0.3">
      <c r="A207" s="110" t="s">
        <v>418</v>
      </c>
      <c r="B207" s="146" t="s">
        <v>388</v>
      </c>
      <c r="C207" s="92" t="s">
        <v>4</v>
      </c>
      <c r="D207" s="92" t="s">
        <v>38</v>
      </c>
      <c r="E207" s="92" t="s">
        <v>5</v>
      </c>
      <c r="F207" s="92" t="s">
        <v>3</v>
      </c>
      <c r="G207" s="139"/>
      <c r="H207" s="140"/>
      <c r="I207" s="141"/>
      <c r="J207" s="101">
        <f>J208</f>
        <v>17276.8</v>
      </c>
      <c r="K207" s="101">
        <f>K208</f>
        <v>0</v>
      </c>
      <c r="L207" s="101">
        <f>L208</f>
        <v>0</v>
      </c>
    </row>
    <row r="208" spans="1:15" s="22" customFormat="1" ht="32.25" x14ac:dyDescent="0.3">
      <c r="A208" s="111"/>
      <c r="B208" s="146" t="s">
        <v>485</v>
      </c>
      <c r="C208" s="103" t="s">
        <v>4</v>
      </c>
      <c r="D208" s="103" t="s">
        <v>38</v>
      </c>
      <c r="E208" s="103" t="s">
        <v>5</v>
      </c>
      <c r="F208" s="103" t="s">
        <v>64</v>
      </c>
      <c r="G208" s="147"/>
      <c r="H208" s="148"/>
      <c r="I208" s="149"/>
      <c r="J208" s="105">
        <f>+J209</f>
        <v>17276.8</v>
      </c>
      <c r="K208" s="105">
        <v>0</v>
      </c>
      <c r="L208" s="105">
        <v>0</v>
      </c>
    </row>
    <row r="209" spans="1:12" s="22" customFormat="1" x14ac:dyDescent="0.3">
      <c r="A209" s="111"/>
      <c r="B209" s="102" t="s">
        <v>184</v>
      </c>
      <c r="C209" s="103" t="s">
        <v>4</v>
      </c>
      <c r="D209" s="103" t="s">
        <v>38</v>
      </c>
      <c r="E209" s="103" t="s">
        <v>5</v>
      </c>
      <c r="F209" s="103" t="s">
        <v>64</v>
      </c>
      <c r="G209" s="109" t="s">
        <v>183</v>
      </c>
      <c r="H209" s="109" t="s">
        <v>4</v>
      </c>
      <c r="I209" s="109" t="s">
        <v>70</v>
      </c>
      <c r="J209" s="105">
        <v>17276.8</v>
      </c>
      <c r="K209" s="105">
        <v>0</v>
      </c>
      <c r="L209" s="105">
        <v>0</v>
      </c>
    </row>
    <row r="210" spans="1:12" s="17" customFormat="1" ht="30.75" customHeight="1" x14ac:dyDescent="0.25">
      <c r="A210" s="110" t="s">
        <v>80</v>
      </c>
      <c r="B210" s="83" t="s">
        <v>51</v>
      </c>
      <c r="C210" s="92" t="s">
        <v>21</v>
      </c>
      <c r="D210" s="92" t="s">
        <v>36</v>
      </c>
      <c r="E210" s="92" t="s">
        <v>2</v>
      </c>
      <c r="F210" s="92" t="s">
        <v>3</v>
      </c>
      <c r="G210" s="181"/>
      <c r="H210" s="182"/>
      <c r="I210" s="183"/>
      <c r="J210" s="101">
        <f>SUM(J211)</f>
        <v>40450</v>
      </c>
      <c r="K210" s="101">
        <f t="shared" ref="K210:L210" si="71">SUM(K211)</f>
        <v>37302</v>
      </c>
      <c r="L210" s="101">
        <f t="shared" si="71"/>
        <v>39020</v>
      </c>
    </row>
    <row r="211" spans="1:12" s="11" customFormat="1" ht="30" customHeight="1" x14ac:dyDescent="0.25">
      <c r="A211" s="110" t="s">
        <v>145</v>
      </c>
      <c r="B211" s="83" t="s">
        <v>52</v>
      </c>
      <c r="C211" s="92" t="s">
        <v>21</v>
      </c>
      <c r="D211" s="92" t="s">
        <v>38</v>
      </c>
      <c r="E211" s="92" t="s">
        <v>2</v>
      </c>
      <c r="F211" s="92" t="s">
        <v>3</v>
      </c>
      <c r="G211" s="184"/>
      <c r="H211" s="185"/>
      <c r="I211" s="186"/>
      <c r="J211" s="101">
        <f>++J212+J215+J221+J217+J219</f>
        <v>40450</v>
      </c>
      <c r="K211" s="101">
        <f t="shared" ref="K211:L211" si="72">++K212+K215+K221+K217+K219</f>
        <v>37302</v>
      </c>
      <c r="L211" s="101">
        <f t="shared" si="72"/>
        <v>39020</v>
      </c>
    </row>
    <row r="212" spans="1:12" s="2" customFormat="1" ht="48.6" hidden="1" customHeight="1" x14ac:dyDescent="0.25">
      <c r="A212" s="110" t="s">
        <v>146</v>
      </c>
      <c r="B212" s="83" t="s">
        <v>53</v>
      </c>
      <c r="C212" s="92" t="s">
        <v>21</v>
      </c>
      <c r="D212" s="92" t="s">
        <v>38</v>
      </c>
      <c r="E212" s="92" t="s">
        <v>1</v>
      </c>
      <c r="F212" s="92" t="s">
        <v>3</v>
      </c>
      <c r="G212" s="98"/>
      <c r="H212" s="99"/>
      <c r="I212" s="100"/>
      <c r="J212" s="101">
        <f>SUM(J213)</f>
        <v>0</v>
      </c>
      <c r="K212" s="101">
        <f t="shared" ref="K212:L213" si="73">SUM(K213)</f>
        <v>0</v>
      </c>
      <c r="L212" s="101">
        <f t="shared" si="73"/>
        <v>0</v>
      </c>
    </row>
    <row r="213" spans="1:12" s="4" customFormat="1" ht="31.15" hidden="1" customHeight="1" x14ac:dyDescent="0.3">
      <c r="A213" s="110"/>
      <c r="B213" s="83" t="s">
        <v>55</v>
      </c>
      <c r="C213" s="92" t="s">
        <v>21</v>
      </c>
      <c r="D213" s="92" t="s">
        <v>38</v>
      </c>
      <c r="E213" s="92" t="s">
        <v>1</v>
      </c>
      <c r="F213" s="92" t="s">
        <v>54</v>
      </c>
      <c r="G213" s="98"/>
      <c r="H213" s="99"/>
      <c r="I213" s="100"/>
      <c r="J213" s="101">
        <f>SUM(J214)</f>
        <v>0</v>
      </c>
      <c r="K213" s="101">
        <f t="shared" si="73"/>
        <v>0</v>
      </c>
      <c r="L213" s="101">
        <f t="shared" si="73"/>
        <v>0</v>
      </c>
    </row>
    <row r="214" spans="1:12" s="22" customFormat="1" ht="17.45" hidden="1" customHeight="1" x14ac:dyDescent="0.3">
      <c r="A214" s="110"/>
      <c r="B214" s="102" t="s">
        <v>180</v>
      </c>
      <c r="C214" s="103" t="s">
        <v>21</v>
      </c>
      <c r="D214" s="103" t="s">
        <v>38</v>
      </c>
      <c r="E214" s="103" t="s">
        <v>1</v>
      </c>
      <c r="F214" s="103" t="s">
        <v>54</v>
      </c>
      <c r="G214" s="109" t="s">
        <v>181</v>
      </c>
      <c r="H214" s="109" t="s">
        <v>21</v>
      </c>
      <c r="I214" s="109" t="s">
        <v>82</v>
      </c>
      <c r="J214" s="105"/>
      <c r="K214" s="105"/>
      <c r="L214" s="105"/>
    </row>
    <row r="215" spans="1:12" s="22" customFormat="1" ht="97.15" hidden="1" customHeight="1" x14ac:dyDescent="0.3">
      <c r="A215" s="110" t="s">
        <v>279</v>
      </c>
      <c r="B215" s="83" t="s">
        <v>278</v>
      </c>
      <c r="C215" s="92" t="s">
        <v>21</v>
      </c>
      <c r="D215" s="93" t="s">
        <v>38</v>
      </c>
      <c r="E215" s="115" t="s">
        <v>7</v>
      </c>
      <c r="F215" s="96" t="s">
        <v>3</v>
      </c>
      <c r="G215" s="115"/>
      <c r="H215" s="109"/>
      <c r="I215" s="109"/>
      <c r="J215" s="101">
        <f>+J216</f>
        <v>0</v>
      </c>
      <c r="K215" s="101">
        <f t="shared" ref="K215:L221" si="74">+K216</f>
        <v>0</v>
      </c>
      <c r="L215" s="101">
        <f t="shared" si="74"/>
        <v>0</v>
      </c>
    </row>
    <row r="216" spans="1:12" s="22" customFormat="1" ht="46.9" hidden="1" customHeight="1" x14ac:dyDescent="0.3">
      <c r="A216" s="110"/>
      <c r="B216" s="102" t="s">
        <v>508</v>
      </c>
      <c r="C216" s="109" t="s">
        <v>21</v>
      </c>
      <c r="D216" s="129" t="s">
        <v>38</v>
      </c>
      <c r="E216" s="103" t="s">
        <v>7</v>
      </c>
      <c r="F216" s="150" t="s">
        <v>54</v>
      </c>
      <c r="G216" s="103" t="s">
        <v>181</v>
      </c>
      <c r="H216" s="109" t="s">
        <v>21</v>
      </c>
      <c r="I216" s="109" t="s">
        <v>82</v>
      </c>
      <c r="J216" s="105">
        <v>0</v>
      </c>
      <c r="K216" s="105"/>
      <c r="L216" s="105"/>
    </row>
    <row r="217" spans="1:12" s="7" customFormat="1" ht="78.75" x14ac:dyDescent="0.3">
      <c r="A217" s="110" t="s">
        <v>146</v>
      </c>
      <c r="B217" s="83" t="s">
        <v>490</v>
      </c>
      <c r="C217" s="92" t="s">
        <v>21</v>
      </c>
      <c r="D217" s="93" t="s">
        <v>38</v>
      </c>
      <c r="E217" s="115" t="s">
        <v>4</v>
      </c>
      <c r="F217" s="96" t="s">
        <v>3</v>
      </c>
      <c r="G217" s="98"/>
      <c r="H217" s="99"/>
      <c r="I217" s="100"/>
      <c r="J217" s="101">
        <f>+J218</f>
        <v>40450</v>
      </c>
      <c r="K217" s="101">
        <f t="shared" si="74"/>
        <v>37302</v>
      </c>
      <c r="L217" s="101">
        <f t="shared" si="74"/>
        <v>39020</v>
      </c>
    </row>
    <row r="218" spans="1:12" s="22" customFormat="1" ht="31.15" customHeight="1" x14ac:dyDescent="0.3">
      <c r="A218" s="110"/>
      <c r="B218" s="102" t="s">
        <v>509</v>
      </c>
      <c r="C218" s="109" t="s">
        <v>21</v>
      </c>
      <c r="D218" s="129" t="s">
        <v>38</v>
      </c>
      <c r="E218" s="103" t="s">
        <v>4</v>
      </c>
      <c r="F218" s="150" t="s">
        <v>54</v>
      </c>
      <c r="G218" s="103" t="s">
        <v>181</v>
      </c>
      <c r="H218" s="109" t="s">
        <v>21</v>
      </c>
      <c r="I218" s="109" t="s">
        <v>82</v>
      </c>
      <c r="J218" s="105">
        <v>40450</v>
      </c>
      <c r="K218" s="105">
        <v>37302</v>
      </c>
      <c r="L218" s="105">
        <v>39020</v>
      </c>
    </row>
    <row r="219" spans="1:12" s="22" customFormat="1" ht="63" hidden="1" x14ac:dyDescent="0.3">
      <c r="A219" s="110" t="s">
        <v>313</v>
      </c>
      <c r="B219" s="83" t="s">
        <v>312</v>
      </c>
      <c r="C219" s="92" t="s">
        <v>21</v>
      </c>
      <c r="D219" s="93" t="s">
        <v>38</v>
      </c>
      <c r="E219" s="115" t="s">
        <v>21</v>
      </c>
      <c r="F219" s="96" t="s">
        <v>3</v>
      </c>
      <c r="G219" s="115"/>
      <c r="H219" s="109"/>
      <c r="I219" s="109"/>
      <c r="J219" s="101">
        <f>+J220</f>
        <v>0</v>
      </c>
      <c r="K219" s="101">
        <f t="shared" si="74"/>
        <v>0</v>
      </c>
      <c r="L219" s="101">
        <f t="shared" si="74"/>
        <v>0</v>
      </c>
    </row>
    <row r="220" spans="1:12" s="22" customFormat="1" ht="47.25" hidden="1" x14ac:dyDescent="0.3">
      <c r="A220" s="110"/>
      <c r="B220" s="102" t="s">
        <v>508</v>
      </c>
      <c r="C220" s="109" t="s">
        <v>21</v>
      </c>
      <c r="D220" s="129" t="s">
        <v>38</v>
      </c>
      <c r="E220" s="103" t="s">
        <v>21</v>
      </c>
      <c r="F220" s="150" t="s">
        <v>54</v>
      </c>
      <c r="G220" s="103" t="s">
        <v>181</v>
      </c>
      <c r="H220" s="109" t="s">
        <v>21</v>
      </c>
      <c r="I220" s="109" t="s">
        <v>82</v>
      </c>
      <c r="J220" s="105"/>
      <c r="K220" s="105"/>
      <c r="L220" s="105"/>
    </row>
    <row r="221" spans="1:12" s="22" customFormat="1" ht="56.45" hidden="1" customHeight="1" x14ac:dyDescent="0.3">
      <c r="A221" s="110" t="s">
        <v>310</v>
      </c>
      <c r="B221" s="83" t="s">
        <v>311</v>
      </c>
      <c r="C221" s="92" t="s">
        <v>21</v>
      </c>
      <c r="D221" s="93" t="s">
        <v>38</v>
      </c>
      <c r="E221" s="115" t="s">
        <v>30</v>
      </c>
      <c r="F221" s="96" t="s">
        <v>3</v>
      </c>
      <c r="G221" s="115"/>
      <c r="H221" s="109"/>
      <c r="I221" s="109"/>
      <c r="J221" s="101">
        <f>+J222</f>
        <v>0</v>
      </c>
      <c r="K221" s="101">
        <f t="shared" si="74"/>
        <v>0</v>
      </c>
      <c r="L221" s="101">
        <f t="shared" si="74"/>
        <v>0</v>
      </c>
    </row>
    <row r="222" spans="1:12" s="22" customFormat="1" ht="61.9" hidden="1" customHeight="1" x14ac:dyDescent="0.3">
      <c r="A222" s="110"/>
      <c r="B222" s="102" t="s">
        <v>510</v>
      </c>
      <c r="C222" s="109" t="s">
        <v>21</v>
      </c>
      <c r="D222" s="129" t="s">
        <v>38</v>
      </c>
      <c r="E222" s="103" t="s">
        <v>30</v>
      </c>
      <c r="F222" s="150" t="s">
        <v>322</v>
      </c>
      <c r="G222" s="103" t="s">
        <v>177</v>
      </c>
      <c r="H222" s="109" t="s">
        <v>21</v>
      </c>
      <c r="I222" s="109" t="s">
        <v>82</v>
      </c>
      <c r="J222" s="105"/>
      <c r="K222" s="105">
        <v>0</v>
      </c>
      <c r="L222" s="105">
        <v>0</v>
      </c>
    </row>
    <row r="223" spans="1:12" s="17" customFormat="1" ht="63" x14ac:dyDescent="0.25">
      <c r="A223" s="110" t="s">
        <v>23</v>
      </c>
      <c r="B223" s="83" t="s">
        <v>56</v>
      </c>
      <c r="C223" s="92" t="s">
        <v>30</v>
      </c>
      <c r="D223" s="92" t="s">
        <v>36</v>
      </c>
      <c r="E223" s="92" t="s">
        <v>2</v>
      </c>
      <c r="F223" s="92" t="s">
        <v>3</v>
      </c>
      <c r="G223" s="108"/>
      <c r="H223" s="108"/>
      <c r="I223" s="108"/>
      <c r="J223" s="101">
        <f>SUM(J224)</f>
        <v>13638.3</v>
      </c>
      <c r="K223" s="101">
        <f t="shared" ref="K223:L223" si="75">SUM(K224)</f>
        <v>12743</v>
      </c>
      <c r="L223" s="101">
        <f t="shared" si="75"/>
        <v>12743</v>
      </c>
    </row>
    <row r="224" spans="1:12" s="11" customFormat="1" ht="47.25" x14ac:dyDescent="0.25">
      <c r="A224" s="110" t="s">
        <v>147</v>
      </c>
      <c r="B224" s="83" t="s">
        <v>57</v>
      </c>
      <c r="C224" s="115" t="s">
        <v>30</v>
      </c>
      <c r="D224" s="115" t="s">
        <v>38</v>
      </c>
      <c r="E224" s="115" t="s">
        <v>2</v>
      </c>
      <c r="F224" s="115" t="s">
        <v>3</v>
      </c>
      <c r="G224" s="108"/>
      <c r="H224" s="108"/>
      <c r="I224" s="108"/>
      <c r="J224" s="101">
        <f>+J225+J228</f>
        <v>13638.3</v>
      </c>
      <c r="K224" s="101">
        <f t="shared" ref="K224:L224" si="76">+K225+K228</f>
        <v>12743</v>
      </c>
      <c r="L224" s="101">
        <f t="shared" si="76"/>
        <v>12743</v>
      </c>
    </row>
    <row r="225" spans="1:16" s="2" customFormat="1" ht="47.25" x14ac:dyDescent="0.25">
      <c r="A225" s="110" t="s">
        <v>148</v>
      </c>
      <c r="B225" s="83" t="s">
        <v>58</v>
      </c>
      <c r="C225" s="115" t="s">
        <v>30</v>
      </c>
      <c r="D225" s="115" t="s">
        <v>38</v>
      </c>
      <c r="E225" s="115" t="s">
        <v>1</v>
      </c>
      <c r="F225" s="115" t="s">
        <v>3</v>
      </c>
      <c r="G225" s="108"/>
      <c r="H225" s="108"/>
      <c r="I225" s="108"/>
      <c r="J225" s="101">
        <f>SUM(J226)</f>
        <v>13238.3</v>
      </c>
      <c r="K225" s="101">
        <f t="shared" ref="K225:P225" si="77">SUM(K226)</f>
        <v>12343</v>
      </c>
      <c r="L225" s="101">
        <f t="shared" si="77"/>
        <v>12343</v>
      </c>
      <c r="M225" s="21">
        <f t="shared" si="77"/>
        <v>0</v>
      </c>
      <c r="N225" s="21">
        <f t="shared" si="77"/>
        <v>0</v>
      </c>
      <c r="O225" s="21">
        <f t="shared" si="77"/>
        <v>0</v>
      </c>
      <c r="P225" s="21">
        <f t="shared" si="77"/>
        <v>0</v>
      </c>
    </row>
    <row r="226" spans="1:16" s="4" customFormat="1" ht="47.25" x14ac:dyDescent="0.3">
      <c r="A226" s="110"/>
      <c r="B226" s="83" t="s">
        <v>60</v>
      </c>
      <c r="C226" s="115" t="s">
        <v>30</v>
      </c>
      <c r="D226" s="115" t="s">
        <v>38</v>
      </c>
      <c r="E226" s="115" t="s">
        <v>1</v>
      </c>
      <c r="F226" s="115" t="s">
        <v>59</v>
      </c>
      <c r="G226" s="108"/>
      <c r="H226" s="108"/>
      <c r="I226" s="108"/>
      <c r="J226" s="101">
        <f>J227</f>
        <v>13238.3</v>
      </c>
      <c r="K226" s="101">
        <f t="shared" ref="K226:L226" si="78">K227</f>
        <v>12343</v>
      </c>
      <c r="L226" s="101">
        <f t="shared" si="78"/>
        <v>12343</v>
      </c>
    </row>
    <row r="227" spans="1:16" s="22" customFormat="1" x14ac:dyDescent="0.3">
      <c r="A227" s="111"/>
      <c r="B227" s="102" t="s">
        <v>296</v>
      </c>
      <c r="C227" s="109" t="s">
        <v>30</v>
      </c>
      <c r="D227" s="109" t="s">
        <v>38</v>
      </c>
      <c r="E227" s="109" t="s">
        <v>1</v>
      </c>
      <c r="F227" s="109" t="s">
        <v>59</v>
      </c>
      <c r="G227" s="109" t="s">
        <v>187</v>
      </c>
      <c r="H227" s="109" t="s">
        <v>4</v>
      </c>
      <c r="I227" s="109" t="s">
        <v>70</v>
      </c>
      <c r="J227" s="105">
        <v>13238.3</v>
      </c>
      <c r="K227" s="105">
        <v>12343</v>
      </c>
      <c r="L227" s="105">
        <v>12343</v>
      </c>
    </row>
    <row r="228" spans="1:16" s="7" customFormat="1" ht="47.25" x14ac:dyDescent="0.3">
      <c r="A228" s="110" t="s">
        <v>321</v>
      </c>
      <c r="B228" s="83" t="s">
        <v>320</v>
      </c>
      <c r="C228" s="115" t="s">
        <v>30</v>
      </c>
      <c r="D228" s="115" t="s">
        <v>38</v>
      </c>
      <c r="E228" s="115" t="s">
        <v>4</v>
      </c>
      <c r="F228" s="115" t="s">
        <v>3</v>
      </c>
      <c r="G228" s="112"/>
      <c r="H228" s="113"/>
      <c r="I228" s="114"/>
      <c r="J228" s="101">
        <f>+J229</f>
        <v>400</v>
      </c>
      <c r="K228" s="101">
        <f t="shared" ref="K228:L228" si="79">+K229</f>
        <v>400</v>
      </c>
      <c r="L228" s="101">
        <f t="shared" si="79"/>
        <v>400</v>
      </c>
    </row>
    <row r="229" spans="1:16" s="22" customFormat="1" ht="31.5" x14ac:dyDescent="0.3">
      <c r="A229" s="111"/>
      <c r="B229" s="83" t="s">
        <v>511</v>
      </c>
      <c r="C229" s="109" t="s">
        <v>30</v>
      </c>
      <c r="D229" s="109" t="s">
        <v>38</v>
      </c>
      <c r="E229" s="109" t="s">
        <v>4</v>
      </c>
      <c r="F229" s="109" t="s">
        <v>64</v>
      </c>
      <c r="G229" s="109" t="s">
        <v>177</v>
      </c>
      <c r="H229" s="109" t="s">
        <v>4</v>
      </c>
      <c r="I229" s="109" t="s">
        <v>70</v>
      </c>
      <c r="J229" s="105">
        <v>400</v>
      </c>
      <c r="K229" s="105">
        <v>400</v>
      </c>
      <c r="L229" s="105">
        <v>400</v>
      </c>
    </row>
    <row r="230" spans="1:16" s="17" customFormat="1" ht="31.5" x14ac:dyDescent="0.25">
      <c r="A230" s="110" t="s">
        <v>149</v>
      </c>
      <c r="B230" s="83" t="s">
        <v>61</v>
      </c>
      <c r="C230" s="115" t="s">
        <v>5</v>
      </c>
      <c r="D230" s="115" t="s">
        <v>36</v>
      </c>
      <c r="E230" s="115" t="s">
        <v>2</v>
      </c>
      <c r="F230" s="115" t="s">
        <v>3</v>
      </c>
      <c r="G230" s="108"/>
      <c r="H230" s="108"/>
      <c r="I230" s="108"/>
      <c r="J230" s="101">
        <f>SUM(J231)</f>
        <v>15193.3</v>
      </c>
      <c r="K230" s="101">
        <f t="shared" ref="K230:L230" si="80">SUM(K231)</f>
        <v>5199</v>
      </c>
      <c r="L230" s="101">
        <f t="shared" si="80"/>
        <v>5403</v>
      </c>
    </row>
    <row r="231" spans="1:16" s="11" customFormat="1" ht="16.5" x14ac:dyDescent="0.25">
      <c r="A231" s="110" t="s">
        <v>150</v>
      </c>
      <c r="B231" s="83" t="s">
        <v>63</v>
      </c>
      <c r="C231" s="115" t="s">
        <v>5</v>
      </c>
      <c r="D231" s="115" t="s">
        <v>38</v>
      </c>
      <c r="E231" s="115" t="s">
        <v>2</v>
      </c>
      <c r="F231" s="115" t="s">
        <v>62</v>
      </c>
      <c r="G231" s="108"/>
      <c r="H231" s="108"/>
      <c r="I231" s="108"/>
      <c r="J231" s="101">
        <f>SUM(J232+J235+J239)</f>
        <v>15193.3</v>
      </c>
      <c r="K231" s="101">
        <f t="shared" ref="K231:L231" si="81">SUM(K232+K235+K239)</f>
        <v>5199</v>
      </c>
      <c r="L231" s="101">
        <f t="shared" si="81"/>
        <v>5403</v>
      </c>
    </row>
    <row r="232" spans="1:16" s="9" customFormat="1" ht="31.5" x14ac:dyDescent="0.3">
      <c r="A232" s="110" t="s">
        <v>151</v>
      </c>
      <c r="B232" s="83" t="s">
        <v>242</v>
      </c>
      <c r="C232" s="115" t="s">
        <v>5</v>
      </c>
      <c r="D232" s="115" t="s">
        <v>38</v>
      </c>
      <c r="E232" s="115" t="s">
        <v>1</v>
      </c>
      <c r="F232" s="115" t="s">
        <v>3</v>
      </c>
      <c r="G232" s="108"/>
      <c r="H232" s="108"/>
      <c r="I232" s="108"/>
      <c r="J232" s="101">
        <f>SUM(J233)</f>
        <v>996</v>
      </c>
      <c r="K232" s="101">
        <f t="shared" ref="K232:L232" si="82">SUM(K233)</f>
        <v>1036</v>
      </c>
      <c r="L232" s="101">
        <f t="shared" si="82"/>
        <v>1078</v>
      </c>
    </row>
    <row r="233" spans="1:16" s="4" customFormat="1" x14ac:dyDescent="0.3">
      <c r="A233" s="110"/>
      <c r="B233" s="83" t="s">
        <v>65</v>
      </c>
      <c r="C233" s="115" t="s">
        <v>5</v>
      </c>
      <c r="D233" s="115" t="s">
        <v>38</v>
      </c>
      <c r="E233" s="115" t="s">
        <v>1</v>
      </c>
      <c r="F233" s="115" t="s">
        <v>64</v>
      </c>
      <c r="G233" s="108"/>
      <c r="H233" s="108"/>
      <c r="I233" s="108"/>
      <c r="J233" s="101">
        <f>SUM(J234)</f>
        <v>996</v>
      </c>
      <c r="K233" s="101">
        <f>SUM(K234)</f>
        <v>1036</v>
      </c>
      <c r="L233" s="101">
        <f>SUM(L234)</f>
        <v>1078</v>
      </c>
    </row>
    <row r="234" spans="1:16" s="22" customFormat="1" ht="19.5" customHeight="1" x14ac:dyDescent="0.3">
      <c r="A234" s="111"/>
      <c r="B234" s="102" t="s">
        <v>176</v>
      </c>
      <c r="C234" s="109" t="s">
        <v>5</v>
      </c>
      <c r="D234" s="109" t="s">
        <v>38</v>
      </c>
      <c r="E234" s="109" t="s">
        <v>1</v>
      </c>
      <c r="F234" s="109" t="s">
        <v>64</v>
      </c>
      <c r="G234" s="109" t="s">
        <v>177</v>
      </c>
      <c r="H234" s="109" t="s">
        <v>1</v>
      </c>
      <c r="I234" s="109" t="s">
        <v>84</v>
      </c>
      <c r="J234" s="105">
        <v>996</v>
      </c>
      <c r="K234" s="105">
        <v>1036</v>
      </c>
      <c r="L234" s="105">
        <v>1078</v>
      </c>
    </row>
    <row r="235" spans="1:16" s="9" customFormat="1" ht="18.75" x14ac:dyDescent="0.3">
      <c r="A235" s="110" t="s">
        <v>240</v>
      </c>
      <c r="B235" s="83" t="s">
        <v>598</v>
      </c>
      <c r="C235" s="115" t="s">
        <v>5</v>
      </c>
      <c r="D235" s="115" t="s">
        <v>38</v>
      </c>
      <c r="E235" s="115" t="s">
        <v>7</v>
      </c>
      <c r="F235" s="115" t="s">
        <v>3</v>
      </c>
      <c r="G235" s="108"/>
      <c r="H235" s="108"/>
      <c r="I235" s="108"/>
      <c r="J235" s="101">
        <f>SUM(J236)</f>
        <v>10197.299999999999</v>
      </c>
      <c r="K235" s="101">
        <f t="shared" ref="K235:L235" si="83">SUM(K236)</f>
        <v>4163</v>
      </c>
      <c r="L235" s="101">
        <f t="shared" si="83"/>
        <v>4325</v>
      </c>
    </row>
    <row r="236" spans="1:16" s="4" customFormat="1" x14ac:dyDescent="0.3">
      <c r="A236" s="110"/>
      <c r="B236" s="83" t="s">
        <v>65</v>
      </c>
      <c r="C236" s="115" t="s">
        <v>5</v>
      </c>
      <c r="D236" s="115" t="s">
        <v>38</v>
      </c>
      <c r="E236" s="115" t="s">
        <v>7</v>
      </c>
      <c r="F236" s="115" t="s">
        <v>64</v>
      </c>
      <c r="G236" s="108"/>
      <c r="H236" s="108"/>
      <c r="I236" s="108"/>
      <c r="J236" s="101">
        <f>SUM(J237+J238)</f>
        <v>10197.299999999999</v>
      </c>
      <c r="K236" s="101">
        <f>SUM(K237+K238)</f>
        <v>4163</v>
      </c>
      <c r="L236" s="101">
        <f>SUM(L237+L238)</f>
        <v>4325</v>
      </c>
    </row>
    <row r="237" spans="1:16" s="22" customFormat="1" x14ac:dyDescent="0.3">
      <c r="A237" s="111"/>
      <c r="B237" s="102" t="s">
        <v>176</v>
      </c>
      <c r="C237" s="109" t="s">
        <v>5</v>
      </c>
      <c r="D237" s="109" t="s">
        <v>38</v>
      </c>
      <c r="E237" s="109" t="s">
        <v>7</v>
      </c>
      <c r="F237" s="109" t="s">
        <v>64</v>
      </c>
      <c r="G237" s="109" t="s">
        <v>177</v>
      </c>
      <c r="H237" s="109" t="s">
        <v>1</v>
      </c>
      <c r="I237" s="109" t="s">
        <v>84</v>
      </c>
      <c r="J237" s="105">
        <v>10087.299999999999</v>
      </c>
      <c r="K237" s="105">
        <v>4053</v>
      </c>
      <c r="L237" s="105">
        <v>4215</v>
      </c>
      <c r="M237" s="22">
        <v>2700</v>
      </c>
      <c r="N237" s="22">
        <v>1000</v>
      </c>
      <c r="O237" s="22">
        <v>1000</v>
      </c>
    </row>
    <row r="238" spans="1:16" s="22" customFormat="1" x14ac:dyDescent="0.3">
      <c r="A238" s="111"/>
      <c r="B238" s="102" t="s">
        <v>180</v>
      </c>
      <c r="C238" s="109" t="s">
        <v>5</v>
      </c>
      <c r="D238" s="109" t="s">
        <v>38</v>
      </c>
      <c r="E238" s="109" t="s">
        <v>7</v>
      </c>
      <c r="F238" s="109" t="s">
        <v>64</v>
      </c>
      <c r="G238" s="129" t="s">
        <v>181</v>
      </c>
      <c r="H238" s="109" t="s">
        <v>1</v>
      </c>
      <c r="I238" s="116" t="s">
        <v>84</v>
      </c>
      <c r="J238" s="105">
        <v>110</v>
      </c>
      <c r="K238" s="105">
        <v>110</v>
      </c>
      <c r="L238" s="105">
        <v>110</v>
      </c>
    </row>
    <row r="239" spans="1:16" s="7" customFormat="1" ht="47.25" x14ac:dyDescent="0.3">
      <c r="A239" s="110" t="s">
        <v>243</v>
      </c>
      <c r="B239" s="83" t="s">
        <v>271</v>
      </c>
      <c r="C239" s="115" t="s">
        <v>5</v>
      </c>
      <c r="D239" s="115" t="s">
        <v>38</v>
      </c>
      <c r="E239" s="115" t="s">
        <v>4</v>
      </c>
      <c r="F239" s="115" t="s">
        <v>3</v>
      </c>
      <c r="G239" s="147"/>
      <c r="H239" s="148"/>
      <c r="I239" s="149"/>
      <c r="J239" s="101">
        <f t="shared" ref="J239:L240" si="84">J240</f>
        <v>4000</v>
      </c>
      <c r="K239" s="101">
        <f t="shared" si="84"/>
        <v>0</v>
      </c>
      <c r="L239" s="101">
        <f t="shared" si="84"/>
        <v>0</v>
      </c>
    </row>
    <row r="240" spans="1:16" s="22" customFormat="1" x14ac:dyDescent="0.3">
      <c r="A240" s="110"/>
      <c r="B240" s="83" t="s">
        <v>65</v>
      </c>
      <c r="C240" s="115" t="s">
        <v>5</v>
      </c>
      <c r="D240" s="115" t="s">
        <v>38</v>
      </c>
      <c r="E240" s="115" t="s">
        <v>4</v>
      </c>
      <c r="F240" s="115" t="s">
        <v>64</v>
      </c>
      <c r="G240" s="147"/>
      <c r="H240" s="148"/>
      <c r="I240" s="149"/>
      <c r="J240" s="101">
        <f t="shared" si="84"/>
        <v>4000</v>
      </c>
      <c r="K240" s="101">
        <f t="shared" si="84"/>
        <v>0</v>
      </c>
      <c r="L240" s="101">
        <f t="shared" si="84"/>
        <v>0</v>
      </c>
    </row>
    <row r="241" spans="1:12" s="22" customFormat="1" ht="15" customHeight="1" x14ac:dyDescent="0.3">
      <c r="A241" s="111"/>
      <c r="B241" s="102" t="s">
        <v>180</v>
      </c>
      <c r="C241" s="109" t="s">
        <v>5</v>
      </c>
      <c r="D241" s="109" t="s">
        <v>38</v>
      </c>
      <c r="E241" s="109" t="s">
        <v>4</v>
      </c>
      <c r="F241" s="109" t="s">
        <v>64</v>
      </c>
      <c r="G241" s="109" t="s">
        <v>181</v>
      </c>
      <c r="H241" s="109" t="s">
        <v>21</v>
      </c>
      <c r="I241" s="109" t="s">
        <v>34</v>
      </c>
      <c r="J241" s="105">
        <v>4000</v>
      </c>
      <c r="K241" s="105">
        <v>0</v>
      </c>
      <c r="L241" s="105">
        <v>0</v>
      </c>
    </row>
    <row r="242" spans="1:12" s="17" customFormat="1" ht="47.25" x14ac:dyDescent="0.25">
      <c r="A242" s="110" t="s">
        <v>152</v>
      </c>
      <c r="B242" s="83" t="s">
        <v>67</v>
      </c>
      <c r="C242" s="115" t="s">
        <v>34</v>
      </c>
      <c r="D242" s="115" t="s">
        <v>36</v>
      </c>
      <c r="E242" s="115" t="s">
        <v>2</v>
      </c>
      <c r="F242" s="115" t="s">
        <v>3</v>
      </c>
      <c r="G242" s="108"/>
      <c r="H242" s="108"/>
      <c r="I242" s="108"/>
      <c r="J242" s="101">
        <f>SUM(J243+J251)</f>
        <v>1901</v>
      </c>
      <c r="K242" s="101">
        <f t="shared" ref="K242:L242" si="85">SUM(K243+K251)</f>
        <v>8538.6</v>
      </c>
      <c r="L242" s="101">
        <f t="shared" si="85"/>
        <v>113713.4</v>
      </c>
    </row>
    <row r="243" spans="1:12" s="11" customFormat="1" ht="31.5" x14ac:dyDescent="0.25">
      <c r="A243" s="110" t="s">
        <v>153</v>
      </c>
      <c r="B243" s="83" t="s">
        <v>68</v>
      </c>
      <c r="C243" s="115" t="s">
        <v>34</v>
      </c>
      <c r="D243" s="115" t="s">
        <v>38</v>
      </c>
      <c r="E243" s="115" t="s">
        <v>2</v>
      </c>
      <c r="F243" s="115" t="s">
        <v>3</v>
      </c>
      <c r="G243" s="108"/>
      <c r="H243" s="108"/>
      <c r="I243" s="108"/>
      <c r="J243" s="101">
        <f>SUM(J244)</f>
        <v>1401</v>
      </c>
      <c r="K243" s="101">
        <f t="shared" ref="K243:L243" si="86">SUM(K244)</f>
        <v>1239</v>
      </c>
      <c r="L243" s="101">
        <f t="shared" si="86"/>
        <v>1288</v>
      </c>
    </row>
    <row r="244" spans="1:12" s="2" customFormat="1" ht="19.149999999999999" customHeight="1" x14ac:dyDescent="0.25">
      <c r="A244" s="110" t="s">
        <v>154</v>
      </c>
      <c r="B244" s="83" t="s">
        <v>214</v>
      </c>
      <c r="C244" s="115" t="s">
        <v>34</v>
      </c>
      <c r="D244" s="115" t="s">
        <v>38</v>
      </c>
      <c r="E244" s="115" t="s">
        <v>1</v>
      </c>
      <c r="F244" s="115" t="s">
        <v>3</v>
      </c>
      <c r="G244" s="108"/>
      <c r="H244" s="108"/>
      <c r="I244" s="108"/>
      <c r="J244" s="101">
        <f>+J245+J248</f>
        <v>1401</v>
      </c>
      <c r="K244" s="101">
        <f t="shared" ref="K244:L244" si="87">+K245+K248</f>
        <v>1239</v>
      </c>
      <c r="L244" s="101">
        <f t="shared" si="87"/>
        <v>1288</v>
      </c>
    </row>
    <row r="245" spans="1:12" s="22" customFormat="1" ht="54.6" hidden="1" customHeight="1" x14ac:dyDescent="0.3">
      <c r="A245" s="111"/>
      <c r="B245" s="83" t="s">
        <v>413</v>
      </c>
      <c r="C245" s="115" t="s">
        <v>34</v>
      </c>
      <c r="D245" s="115" t="s">
        <v>38</v>
      </c>
      <c r="E245" s="115" t="s">
        <v>1</v>
      </c>
      <c r="F245" s="115" t="s">
        <v>277</v>
      </c>
      <c r="G245" s="115"/>
      <c r="H245" s="115"/>
      <c r="I245" s="115"/>
      <c r="J245" s="101">
        <f>+J246+J247</f>
        <v>0</v>
      </c>
      <c r="K245" s="101">
        <f t="shared" ref="K245:L245" si="88">+K246+K247</f>
        <v>0</v>
      </c>
      <c r="L245" s="101">
        <f t="shared" si="88"/>
        <v>0</v>
      </c>
    </row>
    <row r="246" spans="1:12" s="22" customFormat="1" ht="15.6" hidden="1" customHeight="1" x14ac:dyDescent="0.3">
      <c r="A246" s="111"/>
      <c r="B246" s="102" t="s">
        <v>180</v>
      </c>
      <c r="C246" s="109" t="s">
        <v>34</v>
      </c>
      <c r="D246" s="109" t="s">
        <v>38</v>
      </c>
      <c r="E246" s="109" t="s">
        <v>1</v>
      </c>
      <c r="F246" s="109" t="s">
        <v>277</v>
      </c>
      <c r="G246" s="109" t="s">
        <v>181</v>
      </c>
      <c r="H246" s="109" t="s">
        <v>21</v>
      </c>
      <c r="I246" s="109" t="s">
        <v>30</v>
      </c>
      <c r="J246" s="105">
        <v>0</v>
      </c>
      <c r="K246" s="105">
        <v>0</v>
      </c>
      <c r="L246" s="105">
        <v>0</v>
      </c>
    </row>
    <row r="247" spans="1:12" s="22" customFormat="1" ht="17.45" hidden="1" customHeight="1" x14ac:dyDescent="0.3">
      <c r="A247" s="111"/>
      <c r="B247" s="102" t="s">
        <v>412</v>
      </c>
      <c r="C247" s="109" t="s">
        <v>34</v>
      </c>
      <c r="D247" s="109" t="s">
        <v>38</v>
      </c>
      <c r="E247" s="109" t="s">
        <v>1</v>
      </c>
      <c r="F247" s="109" t="s">
        <v>277</v>
      </c>
      <c r="G247" s="109" t="s">
        <v>177</v>
      </c>
      <c r="H247" s="109" t="s">
        <v>21</v>
      </c>
      <c r="I247" s="109" t="s">
        <v>30</v>
      </c>
      <c r="J247" s="105">
        <v>0</v>
      </c>
      <c r="K247" s="105">
        <v>0</v>
      </c>
      <c r="L247" s="105">
        <v>0</v>
      </c>
    </row>
    <row r="248" spans="1:12" s="22" customFormat="1" ht="17.45" customHeight="1" x14ac:dyDescent="0.3">
      <c r="A248" s="111"/>
      <c r="B248" s="83" t="s">
        <v>65</v>
      </c>
      <c r="C248" s="115" t="s">
        <v>34</v>
      </c>
      <c r="D248" s="115" t="s">
        <v>38</v>
      </c>
      <c r="E248" s="115" t="s">
        <v>1</v>
      </c>
      <c r="F248" s="115" t="s">
        <v>64</v>
      </c>
      <c r="G248" s="112"/>
      <c r="H248" s="113"/>
      <c r="I248" s="114"/>
      <c r="J248" s="101">
        <f>J249+J250</f>
        <v>1401</v>
      </c>
      <c r="K248" s="101">
        <f t="shared" ref="K248:L248" si="89">K249+K250</f>
        <v>1239</v>
      </c>
      <c r="L248" s="101">
        <f t="shared" si="89"/>
        <v>1288</v>
      </c>
    </row>
    <row r="249" spans="1:12" s="22" customFormat="1" ht="17.45" customHeight="1" x14ac:dyDescent="0.3">
      <c r="A249" s="111"/>
      <c r="B249" s="102" t="s">
        <v>412</v>
      </c>
      <c r="C249" s="109" t="s">
        <v>34</v>
      </c>
      <c r="D249" s="109" t="s">
        <v>38</v>
      </c>
      <c r="E249" s="109" t="s">
        <v>1</v>
      </c>
      <c r="F249" s="109" t="s">
        <v>64</v>
      </c>
      <c r="G249" s="109" t="s">
        <v>177</v>
      </c>
      <c r="H249" s="109" t="s">
        <v>21</v>
      </c>
      <c r="I249" s="109" t="s">
        <v>30</v>
      </c>
      <c r="J249" s="105">
        <v>896</v>
      </c>
      <c r="K249" s="105">
        <v>776</v>
      </c>
      <c r="L249" s="105">
        <v>807</v>
      </c>
    </row>
    <row r="250" spans="1:12" s="22" customFormat="1" ht="17.45" customHeight="1" x14ac:dyDescent="0.3">
      <c r="A250" s="111"/>
      <c r="B250" s="102" t="s">
        <v>184</v>
      </c>
      <c r="C250" s="109" t="s">
        <v>34</v>
      </c>
      <c r="D250" s="109" t="s">
        <v>38</v>
      </c>
      <c r="E250" s="109" t="s">
        <v>1</v>
      </c>
      <c r="F250" s="109" t="s">
        <v>64</v>
      </c>
      <c r="G250" s="109" t="s">
        <v>183</v>
      </c>
      <c r="H250" s="109" t="s">
        <v>21</v>
      </c>
      <c r="I250" s="109" t="s">
        <v>30</v>
      </c>
      <c r="J250" s="105">
        <v>505</v>
      </c>
      <c r="K250" s="105">
        <v>463</v>
      </c>
      <c r="L250" s="105">
        <v>481</v>
      </c>
    </row>
    <row r="251" spans="1:12" s="11" customFormat="1" ht="16.5" x14ac:dyDescent="0.25">
      <c r="A251" s="110" t="s">
        <v>189</v>
      </c>
      <c r="B251" s="83" t="s">
        <v>287</v>
      </c>
      <c r="C251" s="115" t="s">
        <v>34</v>
      </c>
      <c r="D251" s="115" t="s">
        <v>69</v>
      </c>
      <c r="E251" s="115" t="s">
        <v>2</v>
      </c>
      <c r="F251" s="115" t="s">
        <v>3</v>
      </c>
      <c r="G251" s="108"/>
      <c r="H251" s="108"/>
      <c r="I251" s="108"/>
      <c r="J251" s="101">
        <f>+J252</f>
        <v>500</v>
      </c>
      <c r="K251" s="101">
        <f>+K252</f>
        <v>7299.6</v>
      </c>
      <c r="L251" s="101">
        <f>+L252</f>
        <v>112425.4</v>
      </c>
    </row>
    <row r="252" spans="1:12" s="2" customFormat="1" ht="33" customHeight="1" x14ac:dyDescent="0.25">
      <c r="A252" s="110" t="s">
        <v>190</v>
      </c>
      <c r="B252" s="83" t="s">
        <v>288</v>
      </c>
      <c r="C252" s="115" t="s">
        <v>34</v>
      </c>
      <c r="D252" s="115" t="s">
        <v>69</v>
      </c>
      <c r="E252" s="115" t="s">
        <v>1</v>
      </c>
      <c r="F252" s="115" t="s">
        <v>3</v>
      </c>
      <c r="G252" s="108"/>
      <c r="H252" s="108"/>
      <c r="I252" s="108"/>
      <c r="J252" s="101">
        <f>+J253+J255</f>
        <v>500</v>
      </c>
      <c r="K252" s="101">
        <f t="shared" ref="K252:L252" si="90">+K253+K255</f>
        <v>7299.6</v>
      </c>
      <c r="L252" s="101">
        <f t="shared" si="90"/>
        <v>112425.4</v>
      </c>
    </row>
    <row r="253" spans="1:12" s="30" customFormat="1" ht="16.5" hidden="1" x14ac:dyDescent="0.25">
      <c r="A253" s="110"/>
      <c r="B253" s="83" t="s">
        <v>25</v>
      </c>
      <c r="C253" s="115" t="s">
        <v>34</v>
      </c>
      <c r="D253" s="115" t="s">
        <v>69</v>
      </c>
      <c r="E253" s="115" t="s">
        <v>1</v>
      </c>
      <c r="F253" s="115" t="s">
        <v>66</v>
      </c>
      <c r="G253" s="115"/>
      <c r="H253" s="115"/>
      <c r="I253" s="115"/>
      <c r="J253" s="101">
        <f>+J254</f>
        <v>0</v>
      </c>
      <c r="K253" s="101">
        <f t="shared" ref="K253:L253" si="91">+K254</f>
        <v>0</v>
      </c>
      <c r="L253" s="101">
        <f t="shared" si="91"/>
        <v>0</v>
      </c>
    </row>
    <row r="254" spans="1:12" s="31" customFormat="1" ht="16.5" hidden="1" x14ac:dyDescent="0.25">
      <c r="A254" s="111"/>
      <c r="B254" s="102" t="s">
        <v>481</v>
      </c>
      <c r="C254" s="109" t="s">
        <v>34</v>
      </c>
      <c r="D254" s="109" t="s">
        <v>69</v>
      </c>
      <c r="E254" s="109" t="s">
        <v>1</v>
      </c>
      <c r="F254" s="109" t="s">
        <v>66</v>
      </c>
      <c r="G254" s="109" t="s">
        <v>182</v>
      </c>
      <c r="H254" s="109" t="s">
        <v>30</v>
      </c>
      <c r="I254" s="109" t="s">
        <v>30</v>
      </c>
      <c r="J254" s="105">
        <v>0</v>
      </c>
      <c r="K254" s="105">
        <v>0</v>
      </c>
      <c r="L254" s="105">
        <v>0</v>
      </c>
    </row>
    <row r="255" spans="1:12" s="4" customFormat="1" ht="31.5" x14ac:dyDescent="0.3">
      <c r="A255" s="110"/>
      <c r="B255" s="83" t="s">
        <v>289</v>
      </c>
      <c r="C255" s="115" t="s">
        <v>34</v>
      </c>
      <c r="D255" s="115" t="s">
        <v>69</v>
      </c>
      <c r="E255" s="115" t="s">
        <v>1</v>
      </c>
      <c r="F255" s="115" t="s">
        <v>305</v>
      </c>
      <c r="G255" s="108"/>
      <c r="H255" s="108"/>
      <c r="I255" s="108"/>
      <c r="J255" s="101">
        <f>SUM(J256:J258)</f>
        <v>500</v>
      </c>
      <c r="K255" s="101">
        <f>SUM(K256:K258)</f>
        <v>7299.6</v>
      </c>
      <c r="L255" s="101">
        <f>SUM(L256:L258)</f>
        <v>112425.4</v>
      </c>
    </row>
    <row r="256" spans="1:12" s="22" customFormat="1" x14ac:dyDescent="0.3">
      <c r="A256" s="111"/>
      <c r="B256" s="102" t="s">
        <v>301</v>
      </c>
      <c r="C256" s="109" t="s">
        <v>34</v>
      </c>
      <c r="D256" s="109" t="s">
        <v>69</v>
      </c>
      <c r="E256" s="109" t="s">
        <v>1</v>
      </c>
      <c r="F256" s="109" t="s">
        <v>305</v>
      </c>
      <c r="G256" s="109" t="s">
        <v>182</v>
      </c>
      <c r="H256" s="109" t="s">
        <v>30</v>
      </c>
      <c r="I256" s="109" t="s">
        <v>30</v>
      </c>
      <c r="J256" s="105">
        <v>0</v>
      </c>
      <c r="K256" s="105">
        <v>0</v>
      </c>
      <c r="L256" s="105">
        <v>108903.2</v>
      </c>
    </row>
    <row r="257" spans="1:16" s="22" customFormat="1" ht="16.899999999999999" customHeight="1" x14ac:dyDescent="0.3">
      <c r="A257" s="111"/>
      <c r="B257" s="102" t="s">
        <v>249</v>
      </c>
      <c r="C257" s="109" t="s">
        <v>34</v>
      </c>
      <c r="D257" s="109" t="s">
        <v>69</v>
      </c>
      <c r="E257" s="109" t="s">
        <v>1</v>
      </c>
      <c r="F257" s="109" t="s">
        <v>305</v>
      </c>
      <c r="G257" s="109" t="s">
        <v>183</v>
      </c>
      <c r="H257" s="109" t="s">
        <v>70</v>
      </c>
      <c r="I257" s="109" t="s">
        <v>4</v>
      </c>
      <c r="J257" s="105">
        <v>0</v>
      </c>
      <c r="K257" s="105">
        <v>6799.6</v>
      </c>
      <c r="L257" s="105">
        <v>3022.2</v>
      </c>
    </row>
    <row r="258" spans="1:16" s="22" customFormat="1" ht="14.45" customHeight="1" x14ac:dyDescent="0.3">
      <c r="A258" s="111"/>
      <c r="B258" s="102" t="s">
        <v>250</v>
      </c>
      <c r="C258" s="109" t="s">
        <v>34</v>
      </c>
      <c r="D258" s="109" t="s">
        <v>69</v>
      </c>
      <c r="E258" s="109" t="s">
        <v>1</v>
      </c>
      <c r="F258" s="109" t="s">
        <v>305</v>
      </c>
      <c r="G258" s="109" t="s">
        <v>183</v>
      </c>
      <c r="H258" s="109" t="s">
        <v>70</v>
      </c>
      <c r="I258" s="109" t="s">
        <v>4</v>
      </c>
      <c r="J258" s="105">
        <v>500</v>
      </c>
      <c r="K258" s="105">
        <v>500</v>
      </c>
      <c r="L258" s="105">
        <v>500</v>
      </c>
    </row>
    <row r="259" spans="1:16" s="17" customFormat="1" ht="32.25" customHeight="1" x14ac:dyDescent="0.25">
      <c r="A259" s="110" t="s">
        <v>27</v>
      </c>
      <c r="B259" s="83" t="s">
        <v>71</v>
      </c>
      <c r="C259" s="115" t="s">
        <v>70</v>
      </c>
      <c r="D259" s="115" t="s">
        <v>36</v>
      </c>
      <c r="E259" s="115" t="s">
        <v>2</v>
      </c>
      <c r="F259" s="115" t="s">
        <v>3</v>
      </c>
      <c r="G259" s="187"/>
      <c r="H259" s="187"/>
      <c r="I259" s="187"/>
      <c r="J259" s="101">
        <f>+J260++J267</f>
        <v>379774.4</v>
      </c>
      <c r="K259" s="101">
        <f>+K260++K267</f>
        <v>416554.50000000006</v>
      </c>
      <c r="L259" s="101">
        <f>+L260++L267</f>
        <v>389464.8</v>
      </c>
    </row>
    <row r="260" spans="1:16" s="11" customFormat="1" ht="63.6" customHeight="1" x14ac:dyDescent="0.25">
      <c r="A260" s="110" t="s">
        <v>155</v>
      </c>
      <c r="B260" s="83" t="s">
        <v>599</v>
      </c>
      <c r="C260" s="115" t="s">
        <v>70</v>
      </c>
      <c r="D260" s="115" t="s">
        <v>38</v>
      </c>
      <c r="E260" s="115" t="s">
        <v>2</v>
      </c>
      <c r="F260" s="115" t="s">
        <v>3</v>
      </c>
      <c r="G260" s="134"/>
      <c r="H260" s="134"/>
      <c r="I260" s="134"/>
      <c r="J260" s="101">
        <f>+J261+J263</f>
        <v>41514.199999999997</v>
      </c>
      <c r="K260" s="101">
        <f t="shared" ref="K260:L260" si="92">+K261+K263</f>
        <v>46693.9</v>
      </c>
      <c r="L260" s="101">
        <f t="shared" si="92"/>
        <v>47857.599999999999</v>
      </c>
    </row>
    <row r="261" spans="1:16" s="22" customFormat="1" ht="25.9" hidden="1" customHeight="1" x14ac:dyDescent="0.3">
      <c r="A261" s="110" t="s">
        <v>156</v>
      </c>
      <c r="B261" s="83" t="s">
        <v>205</v>
      </c>
      <c r="C261" s="115" t="s">
        <v>70</v>
      </c>
      <c r="D261" s="115" t="s">
        <v>38</v>
      </c>
      <c r="E261" s="115" t="s">
        <v>1</v>
      </c>
      <c r="F261" s="115" t="s">
        <v>3</v>
      </c>
      <c r="G261" s="115"/>
      <c r="H261" s="115"/>
      <c r="I261" s="115"/>
      <c r="J261" s="101">
        <f>+J262</f>
        <v>0</v>
      </c>
      <c r="K261" s="101"/>
      <c r="L261" s="101"/>
    </row>
    <row r="262" spans="1:16" s="22" customFormat="1" ht="30.6" hidden="1" customHeight="1" x14ac:dyDescent="0.3">
      <c r="A262" s="110"/>
      <c r="B262" s="102" t="s">
        <v>512</v>
      </c>
      <c r="C262" s="109" t="s">
        <v>70</v>
      </c>
      <c r="D262" s="109" t="s">
        <v>38</v>
      </c>
      <c r="E262" s="109" t="s">
        <v>1</v>
      </c>
      <c r="F262" s="109" t="s">
        <v>206</v>
      </c>
      <c r="G262" s="109" t="s">
        <v>177</v>
      </c>
      <c r="H262" s="109" t="s">
        <v>21</v>
      </c>
      <c r="I262" s="109" t="s">
        <v>34</v>
      </c>
      <c r="J262" s="105">
        <v>0</v>
      </c>
      <c r="K262" s="101">
        <v>0</v>
      </c>
      <c r="L262" s="101">
        <v>0</v>
      </c>
    </row>
    <row r="263" spans="1:16" s="7" customFormat="1" ht="31.5" x14ac:dyDescent="0.3">
      <c r="A263" s="110" t="s">
        <v>156</v>
      </c>
      <c r="B263" s="83" t="s">
        <v>303</v>
      </c>
      <c r="C263" s="115" t="s">
        <v>70</v>
      </c>
      <c r="D263" s="115" t="s">
        <v>38</v>
      </c>
      <c r="E263" s="115" t="s">
        <v>7</v>
      </c>
      <c r="F263" s="115" t="s">
        <v>3</v>
      </c>
      <c r="G263" s="188"/>
      <c r="H263" s="188"/>
      <c r="I263" s="188"/>
      <c r="J263" s="101">
        <f>+J264</f>
        <v>41514.199999999997</v>
      </c>
      <c r="K263" s="101">
        <f t="shared" ref="K263:L263" si="93">+K264</f>
        <v>46693.9</v>
      </c>
      <c r="L263" s="101">
        <f t="shared" si="93"/>
        <v>47857.599999999999</v>
      </c>
    </row>
    <row r="264" spans="1:16" s="4" customFormat="1" ht="47.25" x14ac:dyDescent="0.3">
      <c r="A264" s="110"/>
      <c r="B264" s="83" t="s">
        <v>360</v>
      </c>
      <c r="C264" s="115" t="s">
        <v>70</v>
      </c>
      <c r="D264" s="115" t="s">
        <v>38</v>
      </c>
      <c r="E264" s="115" t="s">
        <v>7</v>
      </c>
      <c r="F264" s="106" t="s">
        <v>359</v>
      </c>
      <c r="G264" s="139"/>
      <c r="H264" s="140"/>
      <c r="I264" s="141"/>
      <c r="J264" s="101">
        <f>J265+J266</f>
        <v>41514.199999999997</v>
      </c>
      <c r="K264" s="101">
        <f t="shared" ref="K264:L264" si="94">K265+K266</f>
        <v>46693.9</v>
      </c>
      <c r="L264" s="101">
        <f t="shared" si="94"/>
        <v>47857.599999999999</v>
      </c>
    </row>
    <row r="265" spans="1:16" s="22" customFormat="1" x14ac:dyDescent="0.3">
      <c r="A265" s="110"/>
      <c r="B265" s="102" t="s">
        <v>361</v>
      </c>
      <c r="C265" s="109" t="s">
        <v>70</v>
      </c>
      <c r="D265" s="109" t="s">
        <v>38</v>
      </c>
      <c r="E265" s="109" t="s">
        <v>7</v>
      </c>
      <c r="F265" s="104" t="s">
        <v>359</v>
      </c>
      <c r="G265" s="109" t="s">
        <v>177</v>
      </c>
      <c r="H265" s="109" t="s">
        <v>21</v>
      </c>
      <c r="I265" s="109" t="s">
        <v>34</v>
      </c>
      <c r="J265" s="105">
        <v>27760.400000000001</v>
      </c>
      <c r="K265" s="105">
        <v>29093.9</v>
      </c>
      <c r="L265" s="105">
        <v>30257.599999999999</v>
      </c>
      <c r="M265" s="22">
        <v>699.5</v>
      </c>
    </row>
    <row r="266" spans="1:16" s="22" customFormat="1" x14ac:dyDescent="0.3">
      <c r="A266" s="110"/>
      <c r="B266" s="102" t="s">
        <v>362</v>
      </c>
      <c r="C266" s="109" t="s">
        <v>70</v>
      </c>
      <c r="D266" s="109" t="s">
        <v>38</v>
      </c>
      <c r="E266" s="109" t="s">
        <v>7</v>
      </c>
      <c r="F266" s="104" t="s">
        <v>359</v>
      </c>
      <c r="G266" s="109" t="s">
        <v>177</v>
      </c>
      <c r="H266" s="109" t="s">
        <v>21</v>
      </c>
      <c r="I266" s="109" t="s">
        <v>34</v>
      </c>
      <c r="J266" s="105">
        <v>13753.8</v>
      </c>
      <c r="K266" s="105">
        <v>17600</v>
      </c>
      <c r="L266" s="105">
        <v>17600</v>
      </c>
    </row>
    <row r="267" spans="1:16" s="11" customFormat="1" ht="36.75" customHeight="1" x14ac:dyDescent="0.25">
      <c r="A267" s="110" t="s">
        <v>297</v>
      </c>
      <c r="B267" s="83" t="s">
        <v>72</v>
      </c>
      <c r="C267" s="115" t="s">
        <v>70</v>
      </c>
      <c r="D267" s="115" t="s">
        <v>69</v>
      </c>
      <c r="E267" s="115" t="s">
        <v>2</v>
      </c>
      <c r="F267" s="115" t="s">
        <v>3</v>
      </c>
      <c r="G267" s="108"/>
      <c r="H267" s="108"/>
      <c r="I267" s="108"/>
      <c r="J267" s="101">
        <f>+J268</f>
        <v>338260.2</v>
      </c>
      <c r="K267" s="101">
        <f t="shared" ref="K267:L267" si="95">+K268</f>
        <v>369860.60000000003</v>
      </c>
      <c r="L267" s="101">
        <f t="shared" si="95"/>
        <v>341607.2</v>
      </c>
      <c r="M267" s="28" t="e">
        <f>+#REF!+M268+#REF!</f>
        <v>#REF!</v>
      </c>
      <c r="N267" s="23" t="e">
        <f>+#REF!+N268+#REF!</f>
        <v>#REF!</v>
      </c>
      <c r="O267" s="23" t="e">
        <f>+#REF!+O268+#REF!</f>
        <v>#REF!</v>
      </c>
      <c r="P267" s="23" t="e">
        <f>+#REF!+P268+#REF!</f>
        <v>#REF!</v>
      </c>
    </row>
    <row r="268" spans="1:16" s="2" customFormat="1" ht="31.5" x14ac:dyDescent="0.25">
      <c r="A268" s="110" t="s">
        <v>298</v>
      </c>
      <c r="B268" s="83" t="s">
        <v>553</v>
      </c>
      <c r="C268" s="115" t="s">
        <v>70</v>
      </c>
      <c r="D268" s="115" t="s">
        <v>69</v>
      </c>
      <c r="E268" s="115" t="s">
        <v>7</v>
      </c>
      <c r="F268" s="115" t="s">
        <v>3</v>
      </c>
      <c r="G268" s="108"/>
      <c r="H268" s="108"/>
      <c r="I268" s="108"/>
      <c r="J268" s="101">
        <f>+J269+J272+J276</f>
        <v>338260.2</v>
      </c>
      <c r="K268" s="101">
        <f>+K269+K272+K276</f>
        <v>369860.60000000003</v>
      </c>
      <c r="L268" s="101">
        <f>+L269+L272+L276</f>
        <v>341607.2</v>
      </c>
      <c r="M268" s="21">
        <f t="shared" ref="M268:P268" si="96">+M269+M272</f>
        <v>0</v>
      </c>
      <c r="N268" s="21">
        <f t="shared" si="96"/>
        <v>0</v>
      </c>
      <c r="O268" s="21">
        <f t="shared" si="96"/>
        <v>0</v>
      </c>
      <c r="P268" s="21">
        <f t="shared" si="96"/>
        <v>0</v>
      </c>
    </row>
    <row r="269" spans="1:16" s="4" customFormat="1" ht="31.5" x14ac:dyDescent="0.3">
      <c r="A269" s="110"/>
      <c r="B269" s="83" t="s">
        <v>208</v>
      </c>
      <c r="C269" s="115" t="s">
        <v>70</v>
      </c>
      <c r="D269" s="115" t="s">
        <v>69</v>
      </c>
      <c r="E269" s="115" t="s">
        <v>7</v>
      </c>
      <c r="F269" s="115" t="s">
        <v>207</v>
      </c>
      <c r="G269" s="108"/>
      <c r="H269" s="108"/>
      <c r="I269" s="108"/>
      <c r="J269" s="101">
        <f>+J271+J270</f>
        <v>115605.3</v>
      </c>
      <c r="K269" s="101">
        <f t="shared" ref="K269:L269" si="97">+K271+K270</f>
        <v>108629.3</v>
      </c>
      <c r="L269" s="101">
        <f t="shared" si="97"/>
        <v>137747.29999999999</v>
      </c>
    </row>
    <row r="270" spans="1:16" s="4" customFormat="1" x14ac:dyDescent="0.3">
      <c r="A270" s="110"/>
      <c r="B270" s="102" t="s">
        <v>176</v>
      </c>
      <c r="C270" s="109" t="s">
        <v>70</v>
      </c>
      <c r="D270" s="109" t="s">
        <v>69</v>
      </c>
      <c r="E270" s="109" t="s">
        <v>7</v>
      </c>
      <c r="F270" s="109" t="s">
        <v>207</v>
      </c>
      <c r="G270" s="109" t="s">
        <v>177</v>
      </c>
      <c r="H270" s="109" t="s">
        <v>21</v>
      </c>
      <c r="I270" s="109" t="s">
        <v>35</v>
      </c>
      <c r="J270" s="105">
        <v>84618.3</v>
      </c>
      <c r="K270" s="105">
        <v>73177.3</v>
      </c>
      <c r="L270" s="105">
        <v>101369.3</v>
      </c>
    </row>
    <row r="271" spans="1:16" s="22" customFormat="1" ht="16.149999999999999" customHeight="1" x14ac:dyDescent="0.3">
      <c r="A271" s="110"/>
      <c r="B271" s="102" t="s">
        <v>296</v>
      </c>
      <c r="C271" s="109" t="s">
        <v>70</v>
      </c>
      <c r="D271" s="109" t="s">
        <v>69</v>
      </c>
      <c r="E271" s="109" t="s">
        <v>7</v>
      </c>
      <c r="F271" s="109" t="s">
        <v>207</v>
      </c>
      <c r="G271" s="109" t="s">
        <v>187</v>
      </c>
      <c r="H271" s="109" t="s">
        <v>21</v>
      </c>
      <c r="I271" s="109" t="s">
        <v>35</v>
      </c>
      <c r="J271" s="105">
        <v>30987</v>
      </c>
      <c r="K271" s="105">
        <v>35452</v>
      </c>
      <c r="L271" s="105">
        <v>36378</v>
      </c>
      <c r="M271" s="22">
        <v>-52397</v>
      </c>
      <c r="N271" s="22">
        <v>-56656</v>
      </c>
      <c r="O271" s="22">
        <v>-58856</v>
      </c>
    </row>
    <row r="272" spans="1:16" s="19" customFormat="1" ht="32.25" customHeight="1" x14ac:dyDescent="0.3">
      <c r="A272" s="110"/>
      <c r="B272" s="83" t="s">
        <v>486</v>
      </c>
      <c r="C272" s="115" t="s">
        <v>70</v>
      </c>
      <c r="D272" s="115" t="s">
        <v>69</v>
      </c>
      <c r="E272" s="115" t="s">
        <v>7</v>
      </c>
      <c r="F272" s="115" t="s">
        <v>537</v>
      </c>
      <c r="G272" s="108"/>
      <c r="H272" s="108"/>
      <c r="I272" s="108"/>
      <c r="J272" s="101">
        <f>+J273+J274+J275</f>
        <v>203859.90000000002</v>
      </c>
      <c r="K272" s="101">
        <f t="shared" ref="K272:L272" si="98">+K273+K274+K275</f>
        <v>203859.90000000002</v>
      </c>
      <c r="L272" s="101">
        <f t="shared" si="98"/>
        <v>203859.90000000002</v>
      </c>
    </row>
    <row r="273" spans="1:20" s="18" customFormat="1" ht="21" customHeight="1" x14ac:dyDescent="0.3">
      <c r="A273" s="189"/>
      <c r="B273" s="102" t="s">
        <v>244</v>
      </c>
      <c r="C273" s="104" t="s">
        <v>70</v>
      </c>
      <c r="D273" s="104" t="s">
        <v>69</v>
      </c>
      <c r="E273" s="104" t="s">
        <v>7</v>
      </c>
      <c r="F273" s="115" t="s">
        <v>537</v>
      </c>
      <c r="G273" s="109" t="s">
        <v>177</v>
      </c>
      <c r="H273" s="109" t="s">
        <v>21</v>
      </c>
      <c r="I273" s="109" t="s">
        <v>35</v>
      </c>
      <c r="J273" s="105">
        <v>133594.9</v>
      </c>
      <c r="K273" s="105">
        <v>134611.5</v>
      </c>
      <c r="L273" s="105">
        <v>141415</v>
      </c>
    </row>
    <row r="274" spans="1:20" s="18" customFormat="1" ht="21" customHeight="1" x14ac:dyDescent="0.3">
      <c r="A274" s="189"/>
      <c r="B274" s="102" t="s">
        <v>245</v>
      </c>
      <c r="C274" s="104" t="s">
        <v>70</v>
      </c>
      <c r="D274" s="104" t="s">
        <v>69</v>
      </c>
      <c r="E274" s="104" t="s">
        <v>7</v>
      </c>
      <c r="F274" s="115" t="s">
        <v>537</v>
      </c>
      <c r="G274" s="109" t="s">
        <v>177</v>
      </c>
      <c r="H274" s="109" t="s">
        <v>21</v>
      </c>
      <c r="I274" s="109" t="s">
        <v>35</v>
      </c>
      <c r="J274" s="105">
        <v>203.7</v>
      </c>
      <c r="K274" s="105">
        <v>203.7</v>
      </c>
      <c r="L274" s="105">
        <v>203.7</v>
      </c>
    </row>
    <row r="275" spans="1:20" s="18" customFormat="1" ht="28.9" customHeight="1" x14ac:dyDescent="0.3">
      <c r="A275" s="189"/>
      <c r="B275" s="102" t="s">
        <v>340</v>
      </c>
      <c r="C275" s="104" t="s">
        <v>70</v>
      </c>
      <c r="D275" s="104" t="s">
        <v>69</v>
      </c>
      <c r="E275" s="104" t="s">
        <v>7</v>
      </c>
      <c r="F275" s="115" t="s">
        <v>537</v>
      </c>
      <c r="G275" s="109" t="s">
        <v>187</v>
      </c>
      <c r="H275" s="109" t="s">
        <v>21</v>
      </c>
      <c r="I275" s="109" t="s">
        <v>35</v>
      </c>
      <c r="J275" s="105">
        <v>70061.3</v>
      </c>
      <c r="K275" s="105">
        <v>69044.7</v>
      </c>
      <c r="L275" s="105">
        <v>62241.2</v>
      </c>
    </row>
    <row r="276" spans="1:20" s="74" customFormat="1" ht="35.25" customHeight="1" x14ac:dyDescent="0.3">
      <c r="A276" s="189"/>
      <c r="B276" s="83" t="s">
        <v>556</v>
      </c>
      <c r="C276" s="106" t="s">
        <v>70</v>
      </c>
      <c r="D276" s="106" t="s">
        <v>69</v>
      </c>
      <c r="E276" s="106" t="s">
        <v>7</v>
      </c>
      <c r="F276" s="94" t="s">
        <v>564</v>
      </c>
      <c r="G276" s="94"/>
      <c r="H276" s="95"/>
      <c r="I276" s="96"/>
      <c r="J276" s="130">
        <f>+J277+J278+J279</f>
        <v>18795</v>
      </c>
      <c r="K276" s="130">
        <f t="shared" ref="K276:L276" si="99">+K277+K278+K279</f>
        <v>57371.4</v>
      </c>
      <c r="L276" s="130">
        <f t="shared" si="99"/>
        <v>0</v>
      </c>
      <c r="M276" s="73">
        <f t="shared" ref="M276:P276" si="100">M278+M279</f>
        <v>0</v>
      </c>
      <c r="N276" s="73">
        <f t="shared" si="100"/>
        <v>0</v>
      </c>
      <c r="O276" s="73">
        <f t="shared" si="100"/>
        <v>0</v>
      </c>
      <c r="P276" s="73">
        <f t="shared" si="100"/>
        <v>0</v>
      </c>
    </row>
    <row r="277" spans="1:20" s="74" customFormat="1" ht="22.9" customHeight="1" x14ac:dyDescent="0.3">
      <c r="A277" s="189"/>
      <c r="B277" s="102" t="s">
        <v>405</v>
      </c>
      <c r="C277" s="104" t="s">
        <v>70</v>
      </c>
      <c r="D277" s="104" t="s">
        <v>69</v>
      </c>
      <c r="E277" s="104" t="s">
        <v>7</v>
      </c>
      <c r="F277" s="109" t="s">
        <v>564</v>
      </c>
      <c r="G277" s="109" t="s">
        <v>187</v>
      </c>
      <c r="H277" s="109" t="s">
        <v>21</v>
      </c>
      <c r="I277" s="119" t="s">
        <v>35</v>
      </c>
      <c r="J277" s="105">
        <v>0</v>
      </c>
      <c r="K277" s="105">
        <v>57371.4</v>
      </c>
      <c r="L277" s="105">
        <v>0</v>
      </c>
    </row>
    <row r="278" spans="1:20" s="75" customFormat="1" ht="18.600000000000001" customHeight="1" x14ac:dyDescent="0.3">
      <c r="A278" s="189"/>
      <c r="B278" s="83" t="s">
        <v>503</v>
      </c>
      <c r="C278" s="104" t="s">
        <v>70</v>
      </c>
      <c r="D278" s="104" t="s">
        <v>69</v>
      </c>
      <c r="E278" s="104" t="s">
        <v>7</v>
      </c>
      <c r="F278" s="129" t="s">
        <v>564</v>
      </c>
      <c r="G278" s="109" t="s">
        <v>177</v>
      </c>
      <c r="H278" s="109" t="s">
        <v>21</v>
      </c>
      <c r="I278" s="109" t="s">
        <v>35</v>
      </c>
      <c r="J278" s="105">
        <v>13632.8</v>
      </c>
      <c r="K278" s="105">
        <v>0</v>
      </c>
      <c r="L278" s="105">
        <v>0</v>
      </c>
    </row>
    <row r="279" spans="1:20" s="75" customFormat="1" ht="27" customHeight="1" x14ac:dyDescent="0.3">
      <c r="A279" s="189"/>
      <c r="B279" s="102" t="s">
        <v>517</v>
      </c>
      <c r="C279" s="104" t="s">
        <v>70</v>
      </c>
      <c r="D279" s="104" t="s">
        <v>69</v>
      </c>
      <c r="E279" s="104" t="s">
        <v>7</v>
      </c>
      <c r="F279" s="129" t="s">
        <v>564</v>
      </c>
      <c r="G279" s="119" t="s">
        <v>177</v>
      </c>
      <c r="H279" s="119" t="s">
        <v>21</v>
      </c>
      <c r="I279" s="119" t="s">
        <v>35</v>
      </c>
      <c r="J279" s="105">
        <v>5162.2</v>
      </c>
      <c r="K279" s="105">
        <v>0</v>
      </c>
      <c r="L279" s="105">
        <v>0</v>
      </c>
    </row>
    <row r="280" spans="1:20" s="17" customFormat="1" ht="31.5" x14ac:dyDescent="0.25">
      <c r="A280" s="110" t="s">
        <v>159</v>
      </c>
      <c r="B280" s="83" t="s">
        <v>74</v>
      </c>
      <c r="C280" s="115" t="s">
        <v>73</v>
      </c>
      <c r="D280" s="115" t="s">
        <v>36</v>
      </c>
      <c r="E280" s="115" t="s">
        <v>2</v>
      </c>
      <c r="F280" s="115" t="s">
        <v>3</v>
      </c>
      <c r="G280" s="108"/>
      <c r="H280" s="108"/>
      <c r="I280" s="108"/>
      <c r="J280" s="101">
        <f t="shared" ref="J280:P280" si="101">+J281+J295+J301+J316+J320</f>
        <v>173155.8</v>
      </c>
      <c r="K280" s="101">
        <f t="shared" si="101"/>
        <v>170435.6</v>
      </c>
      <c r="L280" s="101">
        <f t="shared" si="101"/>
        <v>181523.1</v>
      </c>
      <c r="M280" s="35" t="e">
        <f t="shared" si="101"/>
        <v>#REF!</v>
      </c>
      <c r="N280" s="35" t="e">
        <f t="shared" si="101"/>
        <v>#REF!</v>
      </c>
      <c r="O280" s="35" t="e">
        <f t="shared" si="101"/>
        <v>#REF!</v>
      </c>
      <c r="P280" s="35" t="e">
        <f t="shared" si="101"/>
        <v>#REF!</v>
      </c>
    </row>
    <row r="281" spans="1:20" s="11" customFormat="1" ht="18.75" x14ac:dyDescent="0.25">
      <c r="A281" s="110" t="s">
        <v>160</v>
      </c>
      <c r="B281" s="83" t="s">
        <v>75</v>
      </c>
      <c r="C281" s="115" t="s">
        <v>73</v>
      </c>
      <c r="D281" s="115" t="s">
        <v>38</v>
      </c>
      <c r="E281" s="115" t="s">
        <v>2</v>
      </c>
      <c r="F281" s="115" t="s">
        <v>3</v>
      </c>
      <c r="G281" s="108"/>
      <c r="H281" s="108"/>
      <c r="I281" s="108"/>
      <c r="J281" s="101">
        <f>+J282</f>
        <v>45947.199999999997</v>
      </c>
      <c r="K281" s="101">
        <f t="shared" ref="K281:L281" si="102">+K282</f>
        <v>47333.2</v>
      </c>
      <c r="L281" s="101">
        <f t="shared" si="102"/>
        <v>49497</v>
      </c>
      <c r="M281" s="23" t="e">
        <f>+M282+#REF!+M288+#REF!</f>
        <v>#REF!</v>
      </c>
      <c r="N281" s="23" t="e">
        <f>+N282+#REF!+N288+#REF!</f>
        <v>#REF!</v>
      </c>
      <c r="O281" s="23" t="e">
        <f>+O282+#REF!+O288+#REF!</f>
        <v>#REF!</v>
      </c>
      <c r="P281" s="23" t="e">
        <f>+P282+#REF!+P288+#REF!</f>
        <v>#REF!</v>
      </c>
      <c r="Q281" s="23"/>
    </row>
    <row r="282" spans="1:20" s="2" customFormat="1" ht="31.5" x14ac:dyDescent="0.25">
      <c r="A282" s="110" t="s">
        <v>161</v>
      </c>
      <c r="B282" s="83" t="s">
        <v>76</v>
      </c>
      <c r="C282" s="115" t="s">
        <v>73</v>
      </c>
      <c r="D282" s="115" t="s">
        <v>38</v>
      </c>
      <c r="E282" s="115" t="s">
        <v>1</v>
      </c>
      <c r="F282" s="115" t="s">
        <v>3</v>
      </c>
      <c r="G282" s="108"/>
      <c r="H282" s="108"/>
      <c r="I282" s="108"/>
      <c r="J282" s="101">
        <f>+J283+J288+J294</f>
        <v>45947.199999999997</v>
      </c>
      <c r="K282" s="101">
        <f>+K283+K288+K294</f>
        <v>47333.2</v>
      </c>
      <c r="L282" s="101">
        <f>+L283+L288+L294</f>
        <v>49497</v>
      </c>
    </row>
    <row r="283" spans="1:20" s="4" customFormat="1" ht="31.5" x14ac:dyDescent="0.3">
      <c r="A283" s="110"/>
      <c r="B283" s="83" t="s">
        <v>12</v>
      </c>
      <c r="C283" s="115" t="s">
        <v>73</v>
      </c>
      <c r="D283" s="115" t="s">
        <v>38</v>
      </c>
      <c r="E283" s="115" t="s">
        <v>1</v>
      </c>
      <c r="F283" s="115" t="s">
        <v>11</v>
      </c>
      <c r="G283" s="108"/>
      <c r="H283" s="108"/>
      <c r="I283" s="108"/>
      <c r="J283" s="101">
        <f>SUM(J284:J287)</f>
        <v>45447.899999999994</v>
      </c>
      <c r="K283" s="101">
        <f t="shared" ref="K283:L283" si="103">SUM(K284:K287)</f>
        <v>46945</v>
      </c>
      <c r="L283" s="101">
        <f t="shared" si="103"/>
        <v>49108</v>
      </c>
      <c r="T283" s="32"/>
    </row>
    <row r="284" spans="1:20" s="22" customFormat="1" ht="31.5" x14ac:dyDescent="0.3">
      <c r="A284" s="111"/>
      <c r="B284" s="102" t="s">
        <v>203</v>
      </c>
      <c r="C284" s="109" t="s">
        <v>73</v>
      </c>
      <c r="D284" s="109" t="s">
        <v>38</v>
      </c>
      <c r="E284" s="109" t="s">
        <v>1</v>
      </c>
      <c r="F284" s="109" t="s">
        <v>11</v>
      </c>
      <c r="G284" s="109" t="s">
        <v>179</v>
      </c>
      <c r="H284" s="109" t="s">
        <v>34</v>
      </c>
      <c r="I284" s="109" t="s">
        <v>1</v>
      </c>
      <c r="J284" s="105">
        <v>578.6</v>
      </c>
      <c r="K284" s="105">
        <v>0</v>
      </c>
      <c r="L284" s="105">
        <v>0</v>
      </c>
      <c r="M284" s="22">
        <v>494</v>
      </c>
      <c r="N284" s="22">
        <v>494</v>
      </c>
      <c r="O284" s="22">
        <v>494</v>
      </c>
    </row>
    <row r="285" spans="1:20" s="22" customFormat="1" x14ac:dyDescent="0.3">
      <c r="A285" s="111"/>
      <c r="B285" s="102" t="s">
        <v>176</v>
      </c>
      <c r="C285" s="109" t="s">
        <v>73</v>
      </c>
      <c r="D285" s="109" t="s">
        <v>38</v>
      </c>
      <c r="E285" s="109" t="s">
        <v>1</v>
      </c>
      <c r="F285" s="109" t="s">
        <v>11</v>
      </c>
      <c r="G285" s="109" t="s">
        <v>177</v>
      </c>
      <c r="H285" s="109" t="s">
        <v>34</v>
      </c>
      <c r="I285" s="109" t="s">
        <v>1</v>
      </c>
      <c r="J285" s="105">
        <v>98.1</v>
      </c>
      <c r="K285" s="105">
        <v>0</v>
      </c>
      <c r="L285" s="105">
        <v>0</v>
      </c>
      <c r="M285" s="22">
        <v>-618</v>
      </c>
      <c r="N285" s="22">
        <v>-618</v>
      </c>
      <c r="O285" s="22">
        <v>-618</v>
      </c>
    </row>
    <row r="286" spans="1:20" s="66" customFormat="1" ht="31.5" x14ac:dyDescent="0.3">
      <c r="A286" s="111"/>
      <c r="B286" s="102" t="s">
        <v>186</v>
      </c>
      <c r="C286" s="109" t="s">
        <v>73</v>
      </c>
      <c r="D286" s="109" t="s">
        <v>38</v>
      </c>
      <c r="E286" s="109" t="s">
        <v>1</v>
      </c>
      <c r="F286" s="109" t="s">
        <v>11</v>
      </c>
      <c r="G286" s="109" t="s">
        <v>185</v>
      </c>
      <c r="H286" s="109" t="s">
        <v>34</v>
      </c>
      <c r="I286" s="109" t="s">
        <v>1</v>
      </c>
      <c r="J286" s="105">
        <v>44771.199999999997</v>
      </c>
      <c r="K286" s="105">
        <v>46945</v>
      </c>
      <c r="L286" s="105">
        <v>49108</v>
      </c>
    </row>
    <row r="287" spans="1:20" s="22" customFormat="1" x14ac:dyDescent="0.3">
      <c r="A287" s="111"/>
      <c r="B287" s="102" t="s">
        <v>180</v>
      </c>
      <c r="C287" s="109" t="s">
        <v>73</v>
      </c>
      <c r="D287" s="109" t="s">
        <v>38</v>
      </c>
      <c r="E287" s="109" t="s">
        <v>1</v>
      </c>
      <c r="F287" s="109" t="s">
        <v>11</v>
      </c>
      <c r="G287" s="109" t="s">
        <v>181</v>
      </c>
      <c r="H287" s="109" t="s">
        <v>34</v>
      </c>
      <c r="I287" s="109" t="s">
        <v>1</v>
      </c>
      <c r="J287" s="105">
        <v>0</v>
      </c>
      <c r="K287" s="105">
        <v>0</v>
      </c>
      <c r="L287" s="105">
        <v>0</v>
      </c>
    </row>
    <row r="288" spans="1:20" s="4" customFormat="1" ht="22.5" customHeight="1" x14ac:dyDescent="0.3">
      <c r="A288" s="110"/>
      <c r="B288" s="83" t="s">
        <v>293</v>
      </c>
      <c r="C288" s="115" t="s">
        <v>73</v>
      </c>
      <c r="D288" s="115" t="s">
        <v>38</v>
      </c>
      <c r="E288" s="115" t="s">
        <v>1</v>
      </c>
      <c r="F288" s="115" t="s">
        <v>224</v>
      </c>
      <c r="G288" s="112"/>
      <c r="H288" s="113"/>
      <c r="I288" s="114"/>
      <c r="J288" s="101">
        <f>+J289+J290+J291+J293+J292</f>
        <v>499.29999999999995</v>
      </c>
      <c r="K288" s="101">
        <f t="shared" ref="K288:L288" si="104">+K289+K290+K291+K293+K292</f>
        <v>388.2</v>
      </c>
      <c r="L288" s="101">
        <f t="shared" si="104"/>
        <v>389</v>
      </c>
      <c r="M288" s="5" t="e">
        <f>+M289+#REF!+M290</f>
        <v>#REF!</v>
      </c>
      <c r="N288" s="3" t="e">
        <f>+N289+#REF!+N290</f>
        <v>#REF!</v>
      </c>
      <c r="O288" s="3" t="e">
        <f>+O289+#REF!+O290</f>
        <v>#REF!</v>
      </c>
      <c r="P288" s="3" t="e">
        <f>+P289+#REF!+P290</f>
        <v>#REF!</v>
      </c>
    </row>
    <row r="289" spans="1:16" s="22" customFormat="1" ht="33" customHeight="1" x14ac:dyDescent="0.3">
      <c r="A289" s="111"/>
      <c r="B289" s="102" t="s">
        <v>417</v>
      </c>
      <c r="C289" s="109" t="s">
        <v>73</v>
      </c>
      <c r="D289" s="109" t="s">
        <v>38</v>
      </c>
      <c r="E289" s="109" t="s">
        <v>1</v>
      </c>
      <c r="F289" s="109" t="s">
        <v>224</v>
      </c>
      <c r="G289" s="109" t="s">
        <v>185</v>
      </c>
      <c r="H289" s="109" t="s">
        <v>34</v>
      </c>
      <c r="I289" s="109" t="s">
        <v>1</v>
      </c>
      <c r="J289" s="105">
        <v>318.3</v>
      </c>
      <c r="K289" s="105">
        <v>327.8</v>
      </c>
      <c r="L289" s="105">
        <v>327.8</v>
      </c>
    </row>
    <row r="290" spans="1:16" s="22" customFormat="1" ht="30.75" customHeight="1" x14ac:dyDescent="0.3">
      <c r="A290" s="111"/>
      <c r="B290" s="102" t="s">
        <v>246</v>
      </c>
      <c r="C290" s="109" t="s">
        <v>73</v>
      </c>
      <c r="D290" s="109" t="s">
        <v>38</v>
      </c>
      <c r="E290" s="109" t="s">
        <v>1</v>
      </c>
      <c r="F290" s="109" t="s">
        <v>224</v>
      </c>
      <c r="G290" s="109" t="s">
        <v>185</v>
      </c>
      <c r="H290" s="109" t="s">
        <v>34</v>
      </c>
      <c r="I290" s="109" t="s">
        <v>1</v>
      </c>
      <c r="J290" s="105">
        <v>53.2</v>
      </c>
      <c r="K290" s="105">
        <v>49.5</v>
      </c>
      <c r="L290" s="105">
        <v>50.3</v>
      </c>
    </row>
    <row r="291" spans="1:16" s="67" customFormat="1" ht="30.75" customHeight="1" x14ac:dyDescent="0.3">
      <c r="A291" s="111"/>
      <c r="B291" s="102" t="s">
        <v>247</v>
      </c>
      <c r="C291" s="109" t="s">
        <v>73</v>
      </c>
      <c r="D291" s="109" t="s">
        <v>38</v>
      </c>
      <c r="E291" s="109" t="s">
        <v>1</v>
      </c>
      <c r="F291" s="109" t="s">
        <v>224</v>
      </c>
      <c r="G291" s="109" t="s">
        <v>185</v>
      </c>
      <c r="H291" s="109" t="s">
        <v>34</v>
      </c>
      <c r="I291" s="109" t="s">
        <v>1</v>
      </c>
      <c r="J291" s="105">
        <v>8.1999999999999993</v>
      </c>
      <c r="K291" s="105">
        <v>10.9</v>
      </c>
      <c r="L291" s="105">
        <v>10.9</v>
      </c>
    </row>
    <row r="292" spans="1:16" s="67" customFormat="1" ht="30.75" customHeight="1" x14ac:dyDescent="0.3">
      <c r="A292" s="111"/>
      <c r="B292" s="102" t="s">
        <v>246</v>
      </c>
      <c r="C292" s="109" t="s">
        <v>73</v>
      </c>
      <c r="D292" s="109" t="s">
        <v>38</v>
      </c>
      <c r="E292" s="109" t="s">
        <v>1</v>
      </c>
      <c r="F292" s="109" t="s">
        <v>224</v>
      </c>
      <c r="G292" s="109" t="s">
        <v>185</v>
      </c>
      <c r="H292" s="109" t="s">
        <v>34</v>
      </c>
      <c r="I292" s="109" t="s">
        <v>1</v>
      </c>
      <c r="J292" s="105">
        <v>117.7</v>
      </c>
      <c r="K292" s="105">
        <v>0</v>
      </c>
      <c r="L292" s="105">
        <v>0</v>
      </c>
    </row>
    <row r="293" spans="1:16" s="75" customFormat="1" ht="28.15" customHeight="1" x14ac:dyDescent="0.3">
      <c r="A293" s="111"/>
      <c r="B293" s="83" t="s">
        <v>506</v>
      </c>
      <c r="C293" s="109" t="s">
        <v>73</v>
      </c>
      <c r="D293" s="109" t="s">
        <v>38</v>
      </c>
      <c r="E293" s="109" t="s">
        <v>1</v>
      </c>
      <c r="F293" s="109" t="s">
        <v>224</v>
      </c>
      <c r="G293" s="109" t="s">
        <v>185</v>
      </c>
      <c r="H293" s="109" t="s">
        <v>34</v>
      </c>
      <c r="I293" s="109" t="s">
        <v>1</v>
      </c>
      <c r="J293" s="105">
        <v>1.9</v>
      </c>
      <c r="K293" s="105">
        <v>0</v>
      </c>
      <c r="L293" s="105">
        <v>0</v>
      </c>
    </row>
    <row r="294" spans="1:16" s="22" customFormat="1" ht="31.9" hidden="1" customHeight="1" x14ac:dyDescent="0.3">
      <c r="A294" s="111"/>
      <c r="B294" s="83" t="s">
        <v>306</v>
      </c>
      <c r="C294" s="115" t="s">
        <v>73</v>
      </c>
      <c r="D294" s="115" t="s">
        <v>38</v>
      </c>
      <c r="E294" s="115" t="s">
        <v>1</v>
      </c>
      <c r="F294" s="115" t="s">
        <v>307</v>
      </c>
      <c r="G294" s="115" t="s">
        <v>177</v>
      </c>
      <c r="H294" s="115" t="s">
        <v>34</v>
      </c>
      <c r="I294" s="115" t="s">
        <v>1</v>
      </c>
      <c r="J294" s="101"/>
      <c r="K294" s="105"/>
      <c r="L294" s="105"/>
    </row>
    <row r="295" spans="1:16" s="63" customFormat="1" ht="16.5" x14ac:dyDescent="0.25">
      <c r="A295" s="110" t="s">
        <v>162</v>
      </c>
      <c r="B295" s="83" t="s">
        <v>77</v>
      </c>
      <c r="C295" s="115" t="s">
        <v>73</v>
      </c>
      <c r="D295" s="115" t="s">
        <v>69</v>
      </c>
      <c r="E295" s="115" t="s">
        <v>2</v>
      </c>
      <c r="F295" s="115" t="s">
        <v>3</v>
      </c>
      <c r="G295" s="108"/>
      <c r="H295" s="108"/>
      <c r="I295" s="108"/>
      <c r="J295" s="101">
        <f>+J296</f>
        <v>8537</v>
      </c>
      <c r="K295" s="101">
        <f t="shared" ref="K295:L295" si="105">+K296</f>
        <v>9196</v>
      </c>
      <c r="L295" s="101">
        <f t="shared" si="105"/>
        <v>9862</v>
      </c>
    </row>
    <row r="296" spans="1:16" s="2" customFormat="1" ht="31.5" x14ac:dyDescent="0.25">
      <c r="A296" s="110" t="s">
        <v>163</v>
      </c>
      <c r="B296" s="83" t="s">
        <v>76</v>
      </c>
      <c r="C296" s="115" t="s">
        <v>73</v>
      </c>
      <c r="D296" s="115" t="s">
        <v>69</v>
      </c>
      <c r="E296" s="115" t="s">
        <v>1</v>
      </c>
      <c r="F296" s="115" t="s">
        <v>3</v>
      </c>
      <c r="G296" s="108"/>
      <c r="H296" s="108"/>
      <c r="I296" s="108"/>
      <c r="J296" s="101">
        <f>J297</f>
        <v>8537</v>
      </c>
      <c r="K296" s="101">
        <f t="shared" ref="K296:L296" si="106">K297</f>
        <v>9196</v>
      </c>
      <c r="L296" s="101">
        <f t="shared" si="106"/>
        <v>9862</v>
      </c>
    </row>
    <row r="297" spans="1:16" s="4" customFormat="1" ht="31.5" x14ac:dyDescent="0.3">
      <c r="A297" s="110"/>
      <c r="B297" s="83" t="s">
        <v>12</v>
      </c>
      <c r="C297" s="115" t="s">
        <v>73</v>
      </c>
      <c r="D297" s="115" t="s">
        <v>69</v>
      </c>
      <c r="E297" s="115" t="s">
        <v>1</v>
      </c>
      <c r="F297" s="115" t="s">
        <v>11</v>
      </c>
      <c r="G297" s="108"/>
      <c r="H297" s="108"/>
      <c r="I297" s="108"/>
      <c r="J297" s="101">
        <f>SUM(J300+J299+J298)</f>
        <v>8537</v>
      </c>
      <c r="K297" s="101">
        <f t="shared" ref="K297:L297" si="107">SUM(K300+K299+K298)</f>
        <v>9196</v>
      </c>
      <c r="L297" s="101">
        <f t="shared" si="107"/>
        <v>9862</v>
      </c>
    </row>
    <row r="298" spans="1:16" s="22" customFormat="1" ht="31.5" x14ac:dyDescent="0.3">
      <c r="A298" s="111"/>
      <c r="B298" s="102" t="s">
        <v>178</v>
      </c>
      <c r="C298" s="109" t="s">
        <v>73</v>
      </c>
      <c r="D298" s="109" t="s">
        <v>69</v>
      </c>
      <c r="E298" s="109" t="s">
        <v>1</v>
      </c>
      <c r="F298" s="109" t="s">
        <v>11</v>
      </c>
      <c r="G298" s="109" t="s">
        <v>179</v>
      </c>
      <c r="H298" s="109" t="s">
        <v>34</v>
      </c>
      <c r="I298" s="109" t="s">
        <v>1</v>
      </c>
      <c r="J298" s="105">
        <v>6552</v>
      </c>
      <c r="K298" s="105">
        <v>7134</v>
      </c>
      <c r="L298" s="105">
        <v>7725</v>
      </c>
      <c r="M298" s="22">
        <v>654</v>
      </c>
      <c r="N298" s="22">
        <v>654</v>
      </c>
      <c r="O298" s="22">
        <v>654</v>
      </c>
    </row>
    <row r="299" spans="1:16" s="22" customFormat="1" x14ac:dyDescent="0.3">
      <c r="A299" s="111"/>
      <c r="B299" s="102" t="s">
        <v>176</v>
      </c>
      <c r="C299" s="109" t="s">
        <v>73</v>
      </c>
      <c r="D299" s="109" t="s">
        <v>69</v>
      </c>
      <c r="E299" s="109" t="s">
        <v>1</v>
      </c>
      <c r="F299" s="109" t="s">
        <v>11</v>
      </c>
      <c r="G299" s="109" t="s">
        <v>177</v>
      </c>
      <c r="H299" s="109" t="s">
        <v>34</v>
      </c>
      <c r="I299" s="109" t="s">
        <v>1</v>
      </c>
      <c r="J299" s="105">
        <v>1786</v>
      </c>
      <c r="K299" s="105">
        <v>1863</v>
      </c>
      <c r="L299" s="105">
        <v>1938</v>
      </c>
      <c r="M299" s="22">
        <f>-598+(-530)</f>
        <v>-1128</v>
      </c>
    </row>
    <row r="300" spans="1:16" s="22" customFormat="1" x14ac:dyDescent="0.3">
      <c r="A300" s="111"/>
      <c r="B300" s="102" t="s">
        <v>180</v>
      </c>
      <c r="C300" s="109" t="s">
        <v>73</v>
      </c>
      <c r="D300" s="109" t="s">
        <v>69</v>
      </c>
      <c r="E300" s="109" t="s">
        <v>1</v>
      </c>
      <c r="F300" s="109" t="s">
        <v>11</v>
      </c>
      <c r="G300" s="109" t="s">
        <v>181</v>
      </c>
      <c r="H300" s="109" t="s">
        <v>34</v>
      </c>
      <c r="I300" s="109" t="s">
        <v>1</v>
      </c>
      <c r="J300" s="105">
        <v>199</v>
      </c>
      <c r="K300" s="105">
        <v>199</v>
      </c>
      <c r="L300" s="105">
        <v>199</v>
      </c>
    </row>
    <row r="301" spans="1:16" s="11" customFormat="1" ht="16.5" x14ac:dyDescent="0.25">
      <c r="A301" s="110" t="s">
        <v>191</v>
      </c>
      <c r="B301" s="83" t="s">
        <v>79</v>
      </c>
      <c r="C301" s="115" t="s">
        <v>73</v>
      </c>
      <c r="D301" s="115" t="s">
        <v>78</v>
      </c>
      <c r="E301" s="115" t="s">
        <v>2</v>
      </c>
      <c r="F301" s="115" t="s">
        <v>3</v>
      </c>
      <c r="G301" s="108"/>
      <c r="H301" s="108"/>
      <c r="I301" s="108"/>
      <c r="J301" s="101">
        <f>SUM(J302+J308+J312)</f>
        <v>113904.6</v>
      </c>
      <c r="K301" s="101">
        <f>SUM(K302+K308+K312)</f>
        <v>109191.2</v>
      </c>
      <c r="L301" s="101">
        <f t="shared" ref="L301" si="108">SUM(L302+L308+L312)</f>
        <v>117503.4</v>
      </c>
    </row>
    <row r="302" spans="1:16" s="2" customFormat="1" ht="47.25" x14ac:dyDescent="0.25">
      <c r="A302" s="110" t="s">
        <v>192</v>
      </c>
      <c r="B302" s="83" t="s">
        <v>436</v>
      </c>
      <c r="C302" s="115" t="s">
        <v>73</v>
      </c>
      <c r="D302" s="115" t="s">
        <v>78</v>
      </c>
      <c r="E302" s="115" t="s">
        <v>1</v>
      </c>
      <c r="F302" s="115" t="s">
        <v>3</v>
      </c>
      <c r="G302" s="108"/>
      <c r="H302" s="108"/>
      <c r="I302" s="108"/>
      <c r="J302" s="101">
        <f>+J303</f>
        <v>105581.6</v>
      </c>
      <c r="K302" s="101">
        <f>+K303</f>
        <v>108366</v>
      </c>
      <c r="L302" s="101">
        <f t="shared" ref="L302" si="109">+L303</f>
        <v>116159</v>
      </c>
      <c r="M302" s="8" t="e">
        <f>+M303+#REF!</f>
        <v>#REF!</v>
      </c>
      <c r="N302" s="21" t="e">
        <f>+N303+#REF!</f>
        <v>#REF!</v>
      </c>
      <c r="O302" s="21" t="e">
        <f>+O303+#REF!</f>
        <v>#REF!</v>
      </c>
      <c r="P302" s="21" t="e">
        <f>+P303+#REF!</f>
        <v>#REF!</v>
      </c>
    </row>
    <row r="303" spans="1:16" s="4" customFormat="1" ht="31.5" x14ac:dyDescent="0.3">
      <c r="A303" s="110"/>
      <c r="B303" s="83" t="s">
        <v>12</v>
      </c>
      <c r="C303" s="115" t="s">
        <v>73</v>
      </c>
      <c r="D303" s="115" t="s">
        <v>78</v>
      </c>
      <c r="E303" s="115" t="s">
        <v>1</v>
      </c>
      <c r="F303" s="115" t="s">
        <v>11</v>
      </c>
      <c r="G303" s="108"/>
      <c r="H303" s="108"/>
      <c r="I303" s="108"/>
      <c r="J303" s="101">
        <f>+J304+J305+J306+J307</f>
        <v>105581.6</v>
      </c>
      <c r="K303" s="101">
        <f t="shared" ref="K303:L303" si="110">+K304+K305+K306+K307</f>
        <v>108366</v>
      </c>
      <c r="L303" s="101">
        <f t="shared" si="110"/>
        <v>116159</v>
      </c>
    </row>
    <row r="304" spans="1:16" s="22" customFormat="1" ht="31.5" x14ac:dyDescent="0.3">
      <c r="A304" s="111"/>
      <c r="B304" s="102" t="s">
        <v>178</v>
      </c>
      <c r="C304" s="109" t="s">
        <v>73</v>
      </c>
      <c r="D304" s="109" t="s">
        <v>78</v>
      </c>
      <c r="E304" s="109" t="s">
        <v>1</v>
      </c>
      <c r="F304" s="109" t="s">
        <v>11</v>
      </c>
      <c r="G304" s="109" t="s">
        <v>179</v>
      </c>
      <c r="H304" s="109" t="s">
        <v>33</v>
      </c>
      <c r="I304" s="109" t="s">
        <v>4</v>
      </c>
      <c r="J304" s="105">
        <v>90568.6</v>
      </c>
      <c r="K304" s="105">
        <v>97063</v>
      </c>
      <c r="L304" s="105">
        <v>104463</v>
      </c>
      <c r="M304" s="22" t="s">
        <v>259</v>
      </c>
      <c r="N304" s="22">
        <v>1616</v>
      </c>
      <c r="O304" s="22">
        <v>1616</v>
      </c>
    </row>
    <row r="305" spans="1:12" s="22" customFormat="1" ht="16.149999999999999" customHeight="1" x14ac:dyDescent="0.3">
      <c r="A305" s="111"/>
      <c r="B305" s="102" t="s">
        <v>176</v>
      </c>
      <c r="C305" s="109" t="s">
        <v>73</v>
      </c>
      <c r="D305" s="109" t="s">
        <v>78</v>
      </c>
      <c r="E305" s="109" t="s">
        <v>1</v>
      </c>
      <c r="F305" s="109" t="s">
        <v>11</v>
      </c>
      <c r="G305" s="109" t="s">
        <v>177</v>
      </c>
      <c r="H305" s="109" t="s">
        <v>33</v>
      </c>
      <c r="I305" s="109" t="s">
        <v>4</v>
      </c>
      <c r="J305" s="105">
        <v>13885</v>
      </c>
      <c r="K305" s="105">
        <v>10175</v>
      </c>
      <c r="L305" s="105">
        <v>10567</v>
      </c>
    </row>
    <row r="306" spans="1:12" s="22" customFormat="1" hidden="1" x14ac:dyDescent="0.3">
      <c r="A306" s="111"/>
      <c r="B306" s="102" t="s">
        <v>304</v>
      </c>
      <c r="C306" s="109" t="s">
        <v>73</v>
      </c>
      <c r="D306" s="109" t="s">
        <v>78</v>
      </c>
      <c r="E306" s="109" t="s">
        <v>1</v>
      </c>
      <c r="F306" s="109" t="s">
        <v>11</v>
      </c>
      <c r="G306" s="109" t="s">
        <v>182</v>
      </c>
      <c r="H306" s="109" t="s">
        <v>33</v>
      </c>
      <c r="I306" s="109" t="s">
        <v>4</v>
      </c>
      <c r="J306" s="105"/>
      <c r="K306" s="105"/>
      <c r="L306" s="105"/>
    </row>
    <row r="307" spans="1:12" s="22" customFormat="1" ht="19.5" customHeight="1" x14ac:dyDescent="0.3">
      <c r="A307" s="111"/>
      <c r="B307" s="102" t="s">
        <v>180</v>
      </c>
      <c r="C307" s="109" t="s">
        <v>73</v>
      </c>
      <c r="D307" s="109" t="s">
        <v>78</v>
      </c>
      <c r="E307" s="109" t="s">
        <v>1</v>
      </c>
      <c r="F307" s="109" t="s">
        <v>11</v>
      </c>
      <c r="G307" s="109" t="s">
        <v>181</v>
      </c>
      <c r="H307" s="109" t="s">
        <v>33</v>
      </c>
      <c r="I307" s="109" t="s">
        <v>4</v>
      </c>
      <c r="J307" s="105">
        <v>1128</v>
      </c>
      <c r="K307" s="105">
        <v>1128</v>
      </c>
      <c r="L307" s="105">
        <v>1129</v>
      </c>
    </row>
    <row r="308" spans="1:12" s="22" customFormat="1" ht="51" customHeight="1" x14ac:dyDescent="0.3">
      <c r="A308" s="111"/>
      <c r="B308" s="83" t="s">
        <v>436</v>
      </c>
      <c r="C308" s="115" t="s">
        <v>73</v>
      </c>
      <c r="D308" s="115" t="s">
        <v>78</v>
      </c>
      <c r="E308" s="115" t="s">
        <v>1</v>
      </c>
      <c r="F308" s="115" t="s">
        <v>3</v>
      </c>
      <c r="G308" s="115"/>
      <c r="H308" s="115"/>
      <c r="I308" s="115"/>
      <c r="J308" s="101">
        <f>+J309</f>
        <v>0</v>
      </c>
      <c r="K308" s="101">
        <f>+K309</f>
        <v>825.2</v>
      </c>
      <c r="L308" s="101">
        <f t="shared" ref="L308" si="111">+L309</f>
        <v>0</v>
      </c>
    </row>
    <row r="309" spans="1:12" s="22" customFormat="1" ht="37.15" customHeight="1" x14ac:dyDescent="0.3">
      <c r="A309" s="111"/>
      <c r="B309" s="83" t="s">
        <v>479</v>
      </c>
      <c r="C309" s="115" t="s">
        <v>73</v>
      </c>
      <c r="D309" s="115" t="s">
        <v>78</v>
      </c>
      <c r="E309" s="115" t="s">
        <v>1</v>
      </c>
      <c r="F309" s="115" t="s">
        <v>395</v>
      </c>
      <c r="G309" s="112"/>
      <c r="H309" s="113"/>
      <c r="I309" s="114"/>
      <c r="J309" s="101">
        <f>+J310+J311</f>
        <v>0</v>
      </c>
      <c r="K309" s="101">
        <f t="shared" ref="K309:L309" si="112">+K310+K311</f>
        <v>825.2</v>
      </c>
      <c r="L309" s="101">
        <f t="shared" si="112"/>
        <v>0</v>
      </c>
    </row>
    <row r="310" spans="1:12" s="22" customFormat="1" ht="16.899999999999999" customHeight="1" x14ac:dyDescent="0.3">
      <c r="A310" s="111"/>
      <c r="B310" s="102" t="s">
        <v>478</v>
      </c>
      <c r="C310" s="109" t="s">
        <v>73</v>
      </c>
      <c r="D310" s="109" t="s">
        <v>78</v>
      </c>
      <c r="E310" s="109" t="s">
        <v>1</v>
      </c>
      <c r="F310" s="109" t="s">
        <v>395</v>
      </c>
      <c r="G310" s="109" t="s">
        <v>177</v>
      </c>
      <c r="H310" s="109" t="s">
        <v>70</v>
      </c>
      <c r="I310" s="109" t="s">
        <v>5</v>
      </c>
      <c r="J310" s="105">
        <v>0</v>
      </c>
      <c r="K310" s="105">
        <v>727</v>
      </c>
      <c r="L310" s="105">
        <v>0</v>
      </c>
    </row>
    <row r="311" spans="1:12" s="22" customFormat="1" ht="16.899999999999999" customHeight="1" x14ac:dyDescent="0.3">
      <c r="A311" s="111"/>
      <c r="B311" s="102" t="s">
        <v>480</v>
      </c>
      <c r="C311" s="109" t="s">
        <v>73</v>
      </c>
      <c r="D311" s="109" t="s">
        <v>78</v>
      </c>
      <c r="E311" s="109" t="s">
        <v>1</v>
      </c>
      <c r="F311" s="109" t="s">
        <v>395</v>
      </c>
      <c r="G311" s="118" t="s">
        <v>177</v>
      </c>
      <c r="H311" s="118" t="s">
        <v>70</v>
      </c>
      <c r="I311" s="118" t="s">
        <v>5</v>
      </c>
      <c r="J311" s="105">
        <v>0</v>
      </c>
      <c r="K311" s="105">
        <v>98.2</v>
      </c>
      <c r="L311" s="105">
        <v>0</v>
      </c>
    </row>
    <row r="312" spans="1:12" s="79" customFormat="1" ht="16.899999999999999" customHeight="1" x14ac:dyDescent="0.3">
      <c r="A312" s="110" t="s">
        <v>590</v>
      </c>
      <c r="B312" s="83" t="s">
        <v>557</v>
      </c>
      <c r="C312" s="115" t="s">
        <v>73</v>
      </c>
      <c r="D312" s="115" t="s">
        <v>78</v>
      </c>
      <c r="E312" s="115" t="s">
        <v>559</v>
      </c>
      <c r="F312" s="94" t="s">
        <v>335</v>
      </c>
      <c r="G312" s="121"/>
      <c r="H312" s="122"/>
      <c r="I312" s="123"/>
      <c r="J312" s="130">
        <f>J313</f>
        <v>8323</v>
      </c>
      <c r="K312" s="130">
        <f t="shared" ref="K312:L312" si="113">K313</f>
        <v>0</v>
      </c>
      <c r="L312" s="130">
        <f t="shared" si="113"/>
        <v>1344.4</v>
      </c>
    </row>
    <row r="313" spans="1:12" s="75" customFormat="1" ht="16.899999999999999" customHeight="1" x14ac:dyDescent="0.3">
      <c r="A313" s="111"/>
      <c r="B313" s="83" t="s">
        <v>558</v>
      </c>
      <c r="C313" s="115" t="s">
        <v>73</v>
      </c>
      <c r="D313" s="115" t="s">
        <v>78</v>
      </c>
      <c r="E313" s="115" t="s">
        <v>559</v>
      </c>
      <c r="F313" s="94" t="s">
        <v>335</v>
      </c>
      <c r="G313" s="94"/>
      <c r="H313" s="95"/>
      <c r="I313" s="96"/>
      <c r="J313" s="130">
        <f>J314+J315</f>
        <v>8323</v>
      </c>
      <c r="K313" s="130">
        <f t="shared" ref="K313:L313" si="114">K314+K315</f>
        <v>0</v>
      </c>
      <c r="L313" s="130">
        <f t="shared" si="114"/>
        <v>1344.4</v>
      </c>
    </row>
    <row r="314" spans="1:12" s="75" customFormat="1" ht="36" customHeight="1" x14ac:dyDescent="0.3">
      <c r="A314" s="111"/>
      <c r="B314" s="102" t="s">
        <v>560</v>
      </c>
      <c r="C314" s="109" t="s">
        <v>73</v>
      </c>
      <c r="D314" s="109" t="s">
        <v>78</v>
      </c>
      <c r="E314" s="109" t="s">
        <v>559</v>
      </c>
      <c r="F314" s="109" t="s">
        <v>335</v>
      </c>
      <c r="G314" s="104" t="s">
        <v>177</v>
      </c>
      <c r="H314" s="104" t="s">
        <v>33</v>
      </c>
      <c r="I314" s="104" t="s">
        <v>4</v>
      </c>
      <c r="J314" s="105">
        <v>8300</v>
      </c>
      <c r="K314" s="105">
        <v>0</v>
      </c>
      <c r="L314" s="105">
        <v>1338.9</v>
      </c>
    </row>
    <row r="315" spans="1:12" s="75" customFormat="1" ht="39.75" customHeight="1" x14ac:dyDescent="0.3">
      <c r="A315" s="111"/>
      <c r="B315" s="102" t="s">
        <v>560</v>
      </c>
      <c r="C315" s="109" t="s">
        <v>73</v>
      </c>
      <c r="D315" s="109" t="s">
        <v>78</v>
      </c>
      <c r="E315" s="109" t="s">
        <v>559</v>
      </c>
      <c r="F315" s="109" t="s">
        <v>335</v>
      </c>
      <c r="G315" s="109" t="s">
        <v>177</v>
      </c>
      <c r="H315" s="109" t="s">
        <v>33</v>
      </c>
      <c r="I315" s="109" t="s">
        <v>4</v>
      </c>
      <c r="J315" s="105">
        <v>23</v>
      </c>
      <c r="K315" s="105">
        <v>0</v>
      </c>
      <c r="L315" s="105">
        <v>5.5</v>
      </c>
    </row>
    <row r="316" spans="1:12" s="11" customFormat="1" ht="16.5" x14ac:dyDescent="0.25">
      <c r="A316" s="110" t="s">
        <v>193</v>
      </c>
      <c r="B316" s="83" t="s">
        <v>81</v>
      </c>
      <c r="C316" s="115" t="s">
        <v>73</v>
      </c>
      <c r="D316" s="115" t="s">
        <v>80</v>
      </c>
      <c r="E316" s="115" t="s">
        <v>2</v>
      </c>
      <c r="F316" s="115" t="s">
        <v>3</v>
      </c>
      <c r="G316" s="108"/>
      <c r="H316" s="108"/>
      <c r="I316" s="108"/>
      <c r="J316" s="101">
        <f>J317</f>
        <v>3459</v>
      </c>
      <c r="K316" s="101">
        <f t="shared" ref="K316:L316" si="115">K317</f>
        <v>1876</v>
      </c>
      <c r="L316" s="101">
        <f t="shared" si="115"/>
        <v>1951</v>
      </c>
    </row>
    <row r="317" spans="1:12" s="2" customFormat="1" ht="31.5" x14ac:dyDescent="0.25">
      <c r="A317" s="110" t="s">
        <v>194</v>
      </c>
      <c r="B317" s="83" t="s">
        <v>230</v>
      </c>
      <c r="C317" s="115" t="s">
        <v>73</v>
      </c>
      <c r="D317" s="115" t="s">
        <v>80</v>
      </c>
      <c r="E317" s="115" t="s">
        <v>7</v>
      </c>
      <c r="F317" s="115" t="s">
        <v>3</v>
      </c>
      <c r="G317" s="108"/>
      <c r="H317" s="108"/>
      <c r="I317" s="108"/>
      <c r="J317" s="101">
        <f>SUM(J318)</f>
        <v>3459</v>
      </c>
      <c r="K317" s="101">
        <f t="shared" ref="K317:L317" si="116">SUM(K318)</f>
        <v>1876</v>
      </c>
      <c r="L317" s="101">
        <f t="shared" si="116"/>
        <v>1951</v>
      </c>
    </row>
    <row r="318" spans="1:12" s="4" customFormat="1" x14ac:dyDescent="0.3">
      <c r="A318" s="110"/>
      <c r="B318" s="83" t="s">
        <v>65</v>
      </c>
      <c r="C318" s="115" t="s">
        <v>73</v>
      </c>
      <c r="D318" s="115" t="s">
        <v>80</v>
      </c>
      <c r="E318" s="115" t="s">
        <v>7</v>
      </c>
      <c r="F318" s="115" t="s">
        <v>64</v>
      </c>
      <c r="G318" s="108"/>
      <c r="H318" s="108"/>
      <c r="I318" s="108"/>
      <c r="J318" s="101">
        <f>SUM(J319:J319)</f>
        <v>3459</v>
      </c>
      <c r="K318" s="101">
        <f>SUM(K319:K319)</f>
        <v>1876</v>
      </c>
      <c r="L318" s="101">
        <f>SUM(L319:L319)</f>
        <v>1951</v>
      </c>
    </row>
    <row r="319" spans="1:12" s="22" customFormat="1" ht="20.25" customHeight="1" x14ac:dyDescent="0.3">
      <c r="A319" s="111"/>
      <c r="B319" s="102" t="s">
        <v>176</v>
      </c>
      <c r="C319" s="109" t="s">
        <v>73</v>
      </c>
      <c r="D319" s="109" t="s">
        <v>80</v>
      </c>
      <c r="E319" s="109" t="s">
        <v>7</v>
      </c>
      <c r="F319" s="109" t="s">
        <v>64</v>
      </c>
      <c r="G319" s="109" t="s">
        <v>177</v>
      </c>
      <c r="H319" s="109" t="s">
        <v>34</v>
      </c>
      <c r="I319" s="109" t="s">
        <v>1</v>
      </c>
      <c r="J319" s="105">
        <v>3459</v>
      </c>
      <c r="K319" s="105">
        <v>1876</v>
      </c>
      <c r="L319" s="105">
        <v>1951</v>
      </c>
    </row>
    <row r="320" spans="1:12" s="29" customFormat="1" ht="33.6" customHeight="1" x14ac:dyDescent="0.3">
      <c r="A320" s="110" t="s">
        <v>337</v>
      </c>
      <c r="B320" s="83" t="s">
        <v>354</v>
      </c>
      <c r="C320" s="115" t="s">
        <v>73</v>
      </c>
      <c r="D320" s="115" t="s">
        <v>23</v>
      </c>
      <c r="E320" s="115" t="s">
        <v>2</v>
      </c>
      <c r="F320" s="115" t="s">
        <v>3</v>
      </c>
      <c r="G320" s="112"/>
      <c r="H320" s="113"/>
      <c r="I320" s="114"/>
      <c r="J320" s="101">
        <f>+J321+J329+J325</f>
        <v>1307.9999999999998</v>
      </c>
      <c r="K320" s="101">
        <f t="shared" ref="K320:L320" si="117">+K321+K329+K325</f>
        <v>2839.2</v>
      </c>
      <c r="L320" s="101">
        <f t="shared" si="117"/>
        <v>2709.7</v>
      </c>
    </row>
    <row r="321" spans="1:12" s="12" customFormat="1" ht="31.5" x14ac:dyDescent="0.3">
      <c r="A321" s="110" t="s">
        <v>491</v>
      </c>
      <c r="B321" s="83" t="s">
        <v>292</v>
      </c>
      <c r="C321" s="115" t="s">
        <v>73</v>
      </c>
      <c r="D321" s="115" t="s">
        <v>23</v>
      </c>
      <c r="E321" s="115" t="s">
        <v>7</v>
      </c>
      <c r="F321" s="115" t="s">
        <v>3</v>
      </c>
      <c r="G321" s="108"/>
      <c r="H321" s="108"/>
      <c r="I321" s="108"/>
      <c r="J321" s="101">
        <f>J322</f>
        <v>0</v>
      </c>
      <c r="K321" s="101">
        <f>K322</f>
        <v>1460</v>
      </c>
      <c r="L321" s="101">
        <f>L322</f>
        <v>1353</v>
      </c>
    </row>
    <row r="322" spans="1:12" s="22" customFormat="1" ht="31.5" x14ac:dyDescent="0.3">
      <c r="A322" s="111"/>
      <c r="B322" s="83" t="s">
        <v>404</v>
      </c>
      <c r="C322" s="115" t="s">
        <v>73</v>
      </c>
      <c r="D322" s="115" t="s">
        <v>23</v>
      </c>
      <c r="E322" s="115" t="s">
        <v>7</v>
      </c>
      <c r="F322" s="115" t="s">
        <v>423</v>
      </c>
      <c r="G322" s="129"/>
      <c r="H322" s="151"/>
      <c r="I322" s="116"/>
      <c r="J322" s="101">
        <f t="shared" ref="J322:K322" si="118">SUM(J323:J324)</f>
        <v>0</v>
      </c>
      <c r="K322" s="101">
        <f t="shared" si="118"/>
        <v>1460</v>
      </c>
      <c r="L322" s="101">
        <f>SUM(L323:L324)</f>
        <v>1353</v>
      </c>
    </row>
    <row r="323" spans="1:12" s="22" customFormat="1" x14ac:dyDescent="0.3">
      <c r="A323" s="111"/>
      <c r="B323" s="102" t="s">
        <v>405</v>
      </c>
      <c r="C323" s="115" t="s">
        <v>73</v>
      </c>
      <c r="D323" s="115" t="s">
        <v>23</v>
      </c>
      <c r="E323" s="115" t="s">
        <v>7</v>
      </c>
      <c r="F323" s="109" t="s">
        <v>423</v>
      </c>
      <c r="G323" s="129" t="s">
        <v>187</v>
      </c>
      <c r="H323" s="109" t="s">
        <v>34</v>
      </c>
      <c r="I323" s="116" t="s">
        <v>1</v>
      </c>
      <c r="J323" s="105">
        <v>0</v>
      </c>
      <c r="K323" s="105">
        <v>1460</v>
      </c>
      <c r="L323" s="105">
        <v>1353</v>
      </c>
    </row>
    <row r="324" spans="1:12" s="22" customFormat="1" x14ac:dyDescent="0.3">
      <c r="A324" s="111"/>
      <c r="B324" s="102" t="s">
        <v>440</v>
      </c>
      <c r="C324" s="115" t="s">
        <v>73</v>
      </c>
      <c r="D324" s="115" t="s">
        <v>23</v>
      </c>
      <c r="E324" s="115" t="s">
        <v>7</v>
      </c>
      <c r="F324" s="109" t="s">
        <v>423</v>
      </c>
      <c r="G324" s="129" t="s">
        <v>187</v>
      </c>
      <c r="H324" s="109" t="s">
        <v>34</v>
      </c>
      <c r="I324" s="116" t="s">
        <v>1</v>
      </c>
      <c r="J324" s="105">
        <v>0</v>
      </c>
      <c r="K324" s="105">
        <v>0</v>
      </c>
      <c r="L324" s="105">
        <v>0</v>
      </c>
    </row>
    <row r="325" spans="1:12" s="80" customFormat="1" ht="15.75" x14ac:dyDescent="0.25">
      <c r="A325" s="110" t="s">
        <v>392</v>
      </c>
      <c r="B325" s="190" t="s">
        <v>565</v>
      </c>
      <c r="C325" s="191" t="s">
        <v>73</v>
      </c>
      <c r="D325" s="191" t="s">
        <v>23</v>
      </c>
      <c r="E325" s="191" t="s">
        <v>4</v>
      </c>
      <c r="F325" s="191" t="s">
        <v>3</v>
      </c>
      <c r="G325" s="192"/>
      <c r="H325" s="193"/>
      <c r="I325" s="194"/>
      <c r="J325" s="142">
        <f>J326</f>
        <v>120.1</v>
      </c>
      <c r="K325" s="142">
        <f t="shared" ref="K325:L325" si="119">K326</f>
        <v>0</v>
      </c>
      <c r="L325" s="142">
        <f t="shared" si="119"/>
        <v>0</v>
      </c>
    </row>
    <row r="326" spans="1:12" s="22" customFormat="1" ht="31.5" x14ac:dyDescent="0.3">
      <c r="A326" s="111"/>
      <c r="B326" s="102" t="s">
        <v>618</v>
      </c>
      <c r="C326" s="96" t="s">
        <v>73</v>
      </c>
      <c r="D326" s="115" t="s">
        <v>23</v>
      </c>
      <c r="E326" s="115" t="s">
        <v>4</v>
      </c>
      <c r="F326" s="94" t="s">
        <v>224</v>
      </c>
      <c r="G326" s="94"/>
      <c r="H326" s="95"/>
      <c r="I326" s="96"/>
      <c r="J326" s="130">
        <f>+J327+J328</f>
        <v>120.1</v>
      </c>
      <c r="K326" s="130">
        <f t="shared" ref="K326:L326" si="120">K328</f>
        <v>0</v>
      </c>
      <c r="L326" s="130">
        <f t="shared" si="120"/>
        <v>0</v>
      </c>
    </row>
    <row r="327" spans="1:12" s="22" customFormat="1" x14ac:dyDescent="0.3">
      <c r="A327" s="111"/>
      <c r="B327" s="102" t="s">
        <v>340</v>
      </c>
      <c r="C327" s="116" t="s">
        <v>73</v>
      </c>
      <c r="D327" s="109" t="s">
        <v>23</v>
      </c>
      <c r="E327" s="109" t="s">
        <v>4</v>
      </c>
      <c r="F327" s="129" t="s">
        <v>224</v>
      </c>
      <c r="G327" s="109" t="s">
        <v>187</v>
      </c>
      <c r="H327" s="109" t="s">
        <v>34</v>
      </c>
      <c r="I327" s="109" t="s">
        <v>1</v>
      </c>
      <c r="J327" s="152">
        <v>117.6</v>
      </c>
      <c r="K327" s="152">
        <v>0</v>
      </c>
      <c r="L327" s="152">
        <v>0</v>
      </c>
    </row>
    <row r="328" spans="1:12" s="22" customFormat="1" x14ac:dyDescent="0.3">
      <c r="A328" s="111"/>
      <c r="B328" s="102" t="s">
        <v>340</v>
      </c>
      <c r="C328" s="96" t="s">
        <v>73</v>
      </c>
      <c r="D328" s="115" t="s">
        <v>23</v>
      </c>
      <c r="E328" s="115" t="s">
        <v>4</v>
      </c>
      <c r="F328" s="109" t="s">
        <v>224</v>
      </c>
      <c r="G328" s="104" t="s">
        <v>187</v>
      </c>
      <c r="H328" s="104" t="s">
        <v>34</v>
      </c>
      <c r="I328" s="132" t="s">
        <v>1</v>
      </c>
      <c r="J328" s="105">
        <v>2.5</v>
      </c>
      <c r="K328" s="105">
        <v>0</v>
      </c>
      <c r="L328" s="105">
        <v>0</v>
      </c>
    </row>
    <row r="329" spans="1:12" s="7" customFormat="1" ht="63" x14ac:dyDescent="0.3">
      <c r="A329" s="110" t="s">
        <v>600</v>
      </c>
      <c r="B329" s="83" t="s">
        <v>234</v>
      </c>
      <c r="C329" s="96" t="s">
        <v>73</v>
      </c>
      <c r="D329" s="115" t="s">
        <v>23</v>
      </c>
      <c r="E329" s="115" t="s">
        <v>21</v>
      </c>
      <c r="F329" s="115" t="s">
        <v>3</v>
      </c>
      <c r="G329" s="195"/>
      <c r="H329" s="127"/>
      <c r="I329" s="116"/>
      <c r="J329" s="101">
        <f t="shared" ref="J329:L329" si="121">J330</f>
        <v>1187.8999999999999</v>
      </c>
      <c r="K329" s="101">
        <f t="shared" si="121"/>
        <v>1379.2</v>
      </c>
      <c r="L329" s="101">
        <f t="shared" si="121"/>
        <v>1356.7</v>
      </c>
    </row>
    <row r="330" spans="1:12" s="22" customFormat="1" ht="47.25" x14ac:dyDescent="0.3">
      <c r="A330" s="111"/>
      <c r="B330" s="83" t="s">
        <v>353</v>
      </c>
      <c r="C330" s="96" t="s">
        <v>73</v>
      </c>
      <c r="D330" s="115" t="s">
        <v>23</v>
      </c>
      <c r="E330" s="115" t="s">
        <v>21</v>
      </c>
      <c r="F330" s="115" t="s">
        <v>334</v>
      </c>
      <c r="G330" s="147"/>
      <c r="H330" s="148"/>
      <c r="I330" s="149"/>
      <c r="J330" s="101">
        <f>J331+J332</f>
        <v>1187.8999999999999</v>
      </c>
      <c r="K330" s="101">
        <f t="shared" ref="K330:L330" si="122">K331+K332</f>
        <v>1379.2</v>
      </c>
      <c r="L330" s="101">
        <f t="shared" si="122"/>
        <v>1356.7</v>
      </c>
    </row>
    <row r="331" spans="1:12" s="22" customFormat="1" x14ac:dyDescent="0.3">
      <c r="A331" s="111"/>
      <c r="B331" s="102" t="s">
        <v>340</v>
      </c>
      <c r="C331" s="116" t="s">
        <v>73</v>
      </c>
      <c r="D331" s="109" t="s">
        <v>23</v>
      </c>
      <c r="E331" s="109" t="s">
        <v>21</v>
      </c>
      <c r="F331" s="109" t="s">
        <v>334</v>
      </c>
      <c r="G331" s="109" t="s">
        <v>187</v>
      </c>
      <c r="H331" s="109" t="s">
        <v>34</v>
      </c>
      <c r="I331" s="116" t="s">
        <v>1</v>
      </c>
      <c r="J331" s="105">
        <v>1163.8</v>
      </c>
      <c r="K331" s="105">
        <v>1346.7</v>
      </c>
      <c r="L331" s="105">
        <v>1318.9</v>
      </c>
    </row>
    <row r="332" spans="1:12" s="22" customFormat="1" ht="15" customHeight="1" x14ac:dyDescent="0.3">
      <c r="A332" s="111"/>
      <c r="B332" s="83" t="s">
        <v>341</v>
      </c>
      <c r="C332" s="116" t="s">
        <v>73</v>
      </c>
      <c r="D332" s="109" t="s">
        <v>23</v>
      </c>
      <c r="E332" s="109" t="s">
        <v>21</v>
      </c>
      <c r="F332" s="109" t="s">
        <v>334</v>
      </c>
      <c r="G332" s="129" t="s">
        <v>187</v>
      </c>
      <c r="H332" s="109" t="s">
        <v>34</v>
      </c>
      <c r="I332" s="116" t="s">
        <v>1</v>
      </c>
      <c r="J332" s="105">
        <v>24.1</v>
      </c>
      <c r="K332" s="105">
        <v>32.5</v>
      </c>
      <c r="L332" s="105">
        <v>37.799999999999997</v>
      </c>
    </row>
    <row r="333" spans="1:12" s="17" customFormat="1" ht="31.5" x14ac:dyDescent="0.25">
      <c r="A333" s="110" t="s">
        <v>70</v>
      </c>
      <c r="B333" s="83" t="s">
        <v>83</v>
      </c>
      <c r="C333" s="115" t="s">
        <v>82</v>
      </c>
      <c r="D333" s="115" t="s">
        <v>36</v>
      </c>
      <c r="E333" s="115" t="s">
        <v>2</v>
      </c>
      <c r="F333" s="115" t="s">
        <v>3</v>
      </c>
      <c r="G333" s="108"/>
      <c r="H333" s="108"/>
      <c r="I333" s="108"/>
      <c r="J333" s="101">
        <f>SUM(J334)</f>
        <v>1020</v>
      </c>
      <c r="K333" s="101">
        <f t="shared" ref="K333:L335" si="123">SUM(K334)</f>
        <v>1220</v>
      </c>
      <c r="L333" s="101">
        <f t="shared" si="123"/>
        <v>1520</v>
      </c>
    </row>
    <row r="334" spans="1:12" s="11" customFormat="1" ht="31.5" x14ac:dyDescent="0.25">
      <c r="A334" s="110" t="s">
        <v>157</v>
      </c>
      <c r="B334" s="83" t="s">
        <v>379</v>
      </c>
      <c r="C334" s="115" t="s">
        <v>82</v>
      </c>
      <c r="D334" s="115" t="s">
        <v>38</v>
      </c>
      <c r="E334" s="115" t="s">
        <v>2</v>
      </c>
      <c r="F334" s="115" t="s">
        <v>3</v>
      </c>
      <c r="G334" s="108"/>
      <c r="H334" s="108"/>
      <c r="I334" s="108"/>
      <c r="J334" s="101">
        <f>SUM(J335)</f>
        <v>1020</v>
      </c>
      <c r="K334" s="101">
        <f t="shared" si="123"/>
        <v>1220</v>
      </c>
      <c r="L334" s="101">
        <f t="shared" si="123"/>
        <v>1520</v>
      </c>
    </row>
    <row r="335" spans="1:12" s="2" customFormat="1" ht="31.5" x14ac:dyDescent="0.25">
      <c r="A335" s="110" t="s">
        <v>158</v>
      </c>
      <c r="B335" s="83" t="s">
        <v>380</v>
      </c>
      <c r="C335" s="115" t="s">
        <v>82</v>
      </c>
      <c r="D335" s="115" t="s">
        <v>38</v>
      </c>
      <c r="E335" s="115" t="s">
        <v>1</v>
      </c>
      <c r="F335" s="115" t="s">
        <v>3</v>
      </c>
      <c r="G335" s="108"/>
      <c r="H335" s="108"/>
      <c r="I335" s="108"/>
      <c r="J335" s="101">
        <f>SUM(J336)</f>
        <v>1020</v>
      </c>
      <c r="K335" s="101">
        <f t="shared" si="123"/>
        <v>1220</v>
      </c>
      <c r="L335" s="101">
        <f t="shared" si="123"/>
        <v>1520</v>
      </c>
    </row>
    <row r="336" spans="1:12" s="4" customFormat="1" ht="31.5" x14ac:dyDescent="0.3">
      <c r="A336" s="110"/>
      <c r="B336" s="83" t="s">
        <v>12</v>
      </c>
      <c r="C336" s="115" t="s">
        <v>82</v>
      </c>
      <c r="D336" s="115" t="s">
        <v>38</v>
      </c>
      <c r="E336" s="115" t="s">
        <v>1</v>
      </c>
      <c r="F336" s="115" t="s">
        <v>11</v>
      </c>
      <c r="G336" s="108"/>
      <c r="H336" s="108"/>
      <c r="I336" s="108"/>
      <c r="J336" s="101">
        <f>SUM(J337:J338)</f>
        <v>1020</v>
      </c>
      <c r="K336" s="101">
        <f>SUM(K337:K338)</f>
        <v>1220</v>
      </c>
      <c r="L336" s="101">
        <f t="shared" ref="L336" si="124">SUM(L337:L338)</f>
        <v>1520</v>
      </c>
    </row>
    <row r="337" spans="1:12" s="22" customFormat="1" x14ac:dyDescent="0.3">
      <c r="A337" s="111"/>
      <c r="B337" s="102" t="s">
        <v>176</v>
      </c>
      <c r="C337" s="109" t="s">
        <v>82</v>
      </c>
      <c r="D337" s="109" t="s">
        <v>38</v>
      </c>
      <c r="E337" s="109" t="s">
        <v>1</v>
      </c>
      <c r="F337" s="109" t="s">
        <v>11</v>
      </c>
      <c r="G337" s="109" t="s">
        <v>177</v>
      </c>
      <c r="H337" s="109" t="s">
        <v>33</v>
      </c>
      <c r="I337" s="109" t="s">
        <v>7</v>
      </c>
      <c r="J337" s="105">
        <v>1000</v>
      </c>
      <c r="K337" s="105">
        <v>1200</v>
      </c>
      <c r="L337" s="105">
        <v>1500</v>
      </c>
    </row>
    <row r="338" spans="1:12" s="22" customFormat="1" x14ac:dyDescent="0.3">
      <c r="A338" s="111"/>
      <c r="B338" s="102" t="s">
        <v>176</v>
      </c>
      <c r="C338" s="109" t="s">
        <v>82</v>
      </c>
      <c r="D338" s="109" t="s">
        <v>38</v>
      </c>
      <c r="E338" s="109" t="s">
        <v>1</v>
      </c>
      <c r="F338" s="109" t="s">
        <v>11</v>
      </c>
      <c r="G338" s="109" t="s">
        <v>177</v>
      </c>
      <c r="H338" s="109" t="s">
        <v>34</v>
      </c>
      <c r="I338" s="109" t="s">
        <v>1</v>
      </c>
      <c r="J338" s="105">
        <v>20</v>
      </c>
      <c r="K338" s="105">
        <v>20</v>
      </c>
      <c r="L338" s="105">
        <v>20</v>
      </c>
    </row>
    <row r="339" spans="1:12" s="17" customFormat="1" ht="31.5" customHeight="1" x14ac:dyDescent="0.25">
      <c r="A339" s="110" t="s">
        <v>195</v>
      </c>
      <c r="B339" s="83" t="s">
        <v>85</v>
      </c>
      <c r="C339" s="115" t="s">
        <v>84</v>
      </c>
      <c r="D339" s="115" t="s">
        <v>36</v>
      </c>
      <c r="E339" s="115" t="s">
        <v>2</v>
      </c>
      <c r="F339" s="115" t="s">
        <v>3</v>
      </c>
      <c r="G339" s="108"/>
      <c r="H339" s="108"/>
      <c r="I339" s="108"/>
      <c r="J339" s="101">
        <f>+J340+J358</f>
        <v>80704.100000000006</v>
      </c>
      <c r="K339" s="101">
        <f>+K340+K358</f>
        <v>40014.800000000003</v>
      </c>
      <c r="L339" s="101">
        <f>+L340+L358</f>
        <v>37556.5</v>
      </c>
    </row>
    <row r="340" spans="1:12" s="11" customFormat="1" ht="16.5" x14ac:dyDescent="0.25">
      <c r="A340" s="110" t="s">
        <v>164</v>
      </c>
      <c r="B340" s="196" t="s">
        <v>86</v>
      </c>
      <c r="C340" s="115" t="s">
        <v>84</v>
      </c>
      <c r="D340" s="115" t="s">
        <v>38</v>
      </c>
      <c r="E340" s="115" t="s">
        <v>2</v>
      </c>
      <c r="F340" s="115" t="s">
        <v>3</v>
      </c>
      <c r="G340" s="108"/>
      <c r="H340" s="108"/>
      <c r="I340" s="108"/>
      <c r="J340" s="101">
        <f>+J341</f>
        <v>80704.100000000006</v>
      </c>
      <c r="K340" s="101">
        <f t="shared" ref="K340:L340" si="125">+K341</f>
        <v>36700.5</v>
      </c>
      <c r="L340" s="101">
        <f t="shared" si="125"/>
        <v>37556.5</v>
      </c>
    </row>
    <row r="341" spans="1:12" s="2" customFormat="1" ht="16.5" x14ac:dyDescent="0.25">
      <c r="A341" s="110" t="s">
        <v>165</v>
      </c>
      <c r="B341" s="83" t="s">
        <v>87</v>
      </c>
      <c r="C341" s="115" t="s">
        <v>84</v>
      </c>
      <c r="D341" s="115" t="s">
        <v>38</v>
      </c>
      <c r="E341" s="115" t="s">
        <v>1</v>
      </c>
      <c r="F341" s="115" t="s">
        <v>3</v>
      </c>
      <c r="G341" s="108"/>
      <c r="H341" s="108"/>
      <c r="I341" s="108"/>
      <c r="J341" s="101">
        <f>+J342+J346+J354+J344+J351+J356+J361</f>
        <v>80704.100000000006</v>
      </c>
      <c r="K341" s="101">
        <f>+K342+K346+K354+K344+K351+K356+K361</f>
        <v>36700.5</v>
      </c>
      <c r="L341" s="101">
        <f>+L342+L346+L354+L344+L351+L356+L361</f>
        <v>37556.5</v>
      </c>
    </row>
    <row r="342" spans="1:12" s="4" customFormat="1" ht="31.5" x14ac:dyDescent="0.3">
      <c r="A342" s="110"/>
      <c r="B342" s="83" t="s">
        <v>12</v>
      </c>
      <c r="C342" s="115" t="s">
        <v>84</v>
      </c>
      <c r="D342" s="115" t="s">
        <v>38</v>
      </c>
      <c r="E342" s="115" t="s">
        <v>1</v>
      </c>
      <c r="F342" s="115" t="s">
        <v>11</v>
      </c>
      <c r="G342" s="108"/>
      <c r="H342" s="108"/>
      <c r="I342" s="108"/>
      <c r="J342" s="101">
        <f>+J343</f>
        <v>36616.1</v>
      </c>
      <c r="K342" s="101">
        <f t="shared" ref="K342:L342" si="126">+K343</f>
        <v>34625.4</v>
      </c>
      <c r="L342" s="101">
        <f t="shared" si="126"/>
        <v>34624.1</v>
      </c>
    </row>
    <row r="343" spans="1:12" s="22" customFormat="1" ht="30.6" customHeight="1" x14ac:dyDescent="0.3">
      <c r="A343" s="111"/>
      <c r="B343" s="102" t="s">
        <v>186</v>
      </c>
      <c r="C343" s="109" t="s">
        <v>84</v>
      </c>
      <c r="D343" s="109" t="s">
        <v>38</v>
      </c>
      <c r="E343" s="109" t="s">
        <v>1</v>
      </c>
      <c r="F343" s="109" t="s">
        <v>11</v>
      </c>
      <c r="G343" s="109" t="s">
        <v>185</v>
      </c>
      <c r="H343" s="109" t="s">
        <v>73</v>
      </c>
      <c r="I343" s="109" t="s">
        <v>7</v>
      </c>
      <c r="J343" s="105">
        <v>36616.1</v>
      </c>
      <c r="K343" s="105">
        <v>34625.4</v>
      </c>
      <c r="L343" s="105">
        <v>34624.1</v>
      </c>
    </row>
    <row r="344" spans="1:12" s="22" customFormat="1" ht="30.6" hidden="1" customHeight="1" x14ac:dyDescent="0.3">
      <c r="A344" s="111"/>
      <c r="B344" s="102" t="s">
        <v>507</v>
      </c>
      <c r="C344" s="115" t="s">
        <v>84</v>
      </c>
      <c r="D344" s="115" t="s">
        <v>38</v>
      </c>
      <c r="E344" s="115" t="s">
        <v>1</v>
      </c>
      <c r="F344" s="115" t="s">
        <v>276</v>
      </c>
      <c r="G344" s="94"/>
      <c r="H344" s="95"/>
      <c r="I344" s="96"/>
      <c r="J344" s="101">
        <f>+J345</f>
        <v>0</v>
      </c>
      <c r="K344" s="101">
        <f t="shared" ref="K344:L344" si="127">+K345</f>
        <v>0</v>
      </c>
      <c r="L344" s="101">
        <f t="shared" si="127"/>
        <v>0</v>
      </c>
    </row>
    <row r="345" spans="1:12" s="22" customFormat="1" ht="30.6" hidden="1" customHeight="1" x14ac:dyDescent="0.3">
      <c r="A345" s="111"/>
      <c r="B345" s="102" t="s">
        <v>176</v>
      </c>
      <c r="C345" s="109" t="s">
        <v>84</v>
      </c>
      <c r="D345" s="109" t="s">
        <v>38</v>
      </c>
      <c r="E345" s="109" t="s">
        <v>1</v>
      </c>
      <c r="F345" s="109" t="s">
        <v>276</v>
      </c>
      <c r="G345" s="109" t="s">
        <v>177</v>
      </c>
      <c r="H345" s="109" t="s">
        <v>73</v>
      </c>
      <c r="I345" s="109" t="s">
        <v>7</v>
      </c>
      <c r="J345" s="105">
        <v>0</v>
      </c>
      <c r="K345" s="105">
        <v>0</v>
      </c>
      <c r="L345" s="105">
        <v>0</v>
      </c>
    </row>
    <row r="346" spans="1:12" s="4" customFormat="1" ht="36" customHeight="1" x14ac:dyDescent="0.3">
      <c r="A346" s="110"/>
      <c r="B346" s="83" t="s">
        <v>336</v>
      </c>
      <c r="C346" s="115" t="s">
        <v>84</v>
      </c>
      <c r="D346" s="115" t="s">
        <v>38</v>
      </c>
      <c r="E346" s="115" t="s">
        <v>1</v>
      </c>
      <c r="F346" s="115" t="s">
        <v>343</v>
      </c>
      <c r="G346" s="112"/>
      <c r="H346" s="113"/>
      <c r="I346" s="114"/>
      <c r="J346" s="101">
        <f>SUM(J347+J348+J349+J350)</f>
        <v>1421.8000000000002</v>
      </c>
      <c r="K346" s="101">
        <f>SUM(K347+K348+K349+K350)</f>
        <v>1419.1000000000001</v>
      </c>
      <c r="L346" s="101">
        <f>SUM(L347+L348+L349+L350)</f>
        <v>1420.4</v>
      </c>
    </row>
    <row r="347" spans="1:12" s="22" customFormat="1" ht="36" customHeight="1" x14ac:dyDescent="0.3">
      <c r="A347" s="111"/>
      <c r="B347" s="102" t="s">
        <v>363</v>
      </c>
      <c r="C347" s="109" t="s">
        <v>84</v>
      </c>
      <c r="D347" s="109" t="s">
        <v>38</v>
      </c>
      <c r="E347" s="109" t="s">
        <v>1</v>
      </c>
      <c r="F347" s="109" t="s">
        <v>343</v>
      </c>
      <c r="G347" s="129" t="s">
        <v>179</v>
      </c>
      <c r="H347" s="109" t="s">
        <v>73</v>
      </c>
      <c r="I347" s="116" t="s">
        <v>7</v>
      </c>
      <c r="J347" s="105">
        <v>177.2</v>
      </c>
      <c r="K347" s="105">
        <v>177.2</v>
      </c>
      <c r="L347" s="105">
        <v>177.2</v>
      </c>
    </row>
    <row r="348" spans="1:12" s="22" customFormat="1" ht="36" customHeight="1" x14ac:dyDescent="0.3">
      <c r="A348" s="111"/>
      <c r="B348" s="102" t="s">
        <v>364</v>
      </c>
      <c r="C348" s="109" t="s">
        <v>84</v>
      </c>
      <c r="D348" s="109" t="s">
        <v>38</v>
      </c>
      <c r="E348" s="109" t="s">
        <v>1</v>
      </c>
      <c r="F348" s="109" t="s">
        <v>343</v>
      </c>
      <c r="G348" s="129" t="s">
        <v>179</v>
      </c>
      <c r="H348" s="109" t="s">
        <v>73</v>
      </c>
      <c r="I348" s="116" t="s">
        <v>7</v>
      </c>
      <c r="J348" s="105">
        <v>35</v>
      </c>
      <c r="K348" s="105">
        <v>35</v>
      </c>
      <c r="L348" s="105">
        <v>35</v>
      </c>
    </row>
    <row r="349" spans="1:12" s="22" customFormat="1" ht="31.5" x14ac:dyDescent="0.3">
      <c r="A349" s="111"/>
      <c r="B349" s="102" t="s">
        <v>342</v>
      </c>
      <c r="C349" s="109" t="s">
        <v>84</v>
      </c>
      <c r="D349" s="109" t="s">
        <v>38</v>
      </c>
      <c r="E349" s="109" t="s">
        <v>1</v>
      </c>
      <c r="F349" s="109" t="s">
        <v>343</v>
      </c>
      <c r="G349" s="109" t="s">
        <v>185</v>
      </c>
      <c r="H349" s="109" t="s">
        <v>73</v>
      </c>
      <c r="I349" s="109" t="s">
        <v>7</v>
      </c>
      <c r="J349" s="105">
        <v>1063.2</v>
      </c>
      <c r="K349" s="105">
        <v>1063.2</v>
      </c>
      <c r="L349" s="105">
        <v>1063.2</v>
      </c>
    </row>
    <row r="350" spans="1:12" s="22" customFormat="1" ht="31.5" x14ac:dyDescent="0.3">
      <c r="A350" s="111"/>
      <c r="B350" s="102" t="s">
        <v>247</v>
      </c>
      <c r="C350" s="109" t="s">
        <v>84</v>
      </c>
      <c r="D350" s="109" t="s">
        <v>38</v>
      </c>
      <c r="E350" s="109" t="s">
        <v>1</v>
      </c>
      <c r="F350" s="109" t="s">
        <v>343</v>
      </c>
      <c r="G350" s="109" t="s">
        <v>185</v>
      </c>
      <c r="H350" s="109" t="s">
        <v>73</v>
      </c>
      <c r="I350" s="109" t="s">
        <v>7</v>
      </c>
      <c r="J350" s="105">
        <v>146.4</v>
      </c>
      <c r="K350" s="105">
        <v>143.69999999999999</v>
      </c>
      <c r="L350" s="105">
        <v>145</v>
      </c>
    </row>
    <row r="351" spans="1:12" s="4" customFormat="1" ht="47.25" x14ac:dyDescent="0.3">
      <c r="A351" s="110"/>
      <c r="B351" s="83" t="s">
        <v>542</v>
      </c>
      <c r="C351" s="115" t="s">
        <v>84</v>
      </c>
      <c r="D351" s="115" t="s">
        <v>38</v>
      </c>
      <c r="E351" s="115" t="s">
        <v>1</v>
      </c>
      <c r="F351" s="115" t="s">
        <v>541</v>
      </c>
      <c r="G351" s="115"/>
      <c r="H351" s="115"/>
      <c r="I351" s="115"/>
      <c r="J351" s="101">
        <f>J352+J353</f>
        <v>7000</v>
      </c>
      <c r="K351" s="101">
        <f t="shared" ref="K351:L351" si="128">K352+K353</f>
        <v>0</v>
      </c>
      <c r="L351" s="101">
        <f t="shared" si="128"/>
        <v>0</v>
      </c>
    </row>
    <row r="352" spans="1:12" s="22" customFormat="1" x14ac:dyDescent="0.3">
      <c r="A352" s="111"/>
      <c r="B352" s="102" t="s">
        <v>412</v>
      </c>
      <c r="C352" s="109" t="s">
        <v>84</v>
      </c>
      <c r="D352" s="109" t="s">
        <v>38</v>
      </c>
      <c r="E352" s="109" t="s">
        <v>1</v>
      </c>
      <c r="F352" s="109" t="s">
        <v>541</v>
      </c>
      <c r="G352" s="109" t="s">
        <v>177</v>
      </c>
      <c r="H352" s="109" t="s">
        <v>73</v>
      </c>
      <c r="I352" s="109" t="s">
        <v>7</v>
      </c>
      <c r="J352" s="105">
        <v>3500</v>
      </c>
      <c r="K352" s="105">
        <v>0</v>
      </c>
      <c r="L352" s="105">
        <v>0</v>
      </c>
    </row>
    <row r="353" spans="1:12" s="22" customFormat="1" x14ac:dyDescent="0.3">
      <c r="A353" s="111"/>
      <c r="B353" s="102" t="s">
        <v>540</v>
      </c>
      <c r="C353" s="109" t="s">
        <v>84</v>
      </c>
      <c r="D353" s="109" t="s">
        <v>38</v>
      </c>
      <c r="E353" s="109" t="s">
        <v>1</v>
      </c>
      <c r="F353" s="109" t="s">
        <v>541</v>
      </c>
      <c r="G353" s="109" t="s">
        <v>177</v>
      </c>
      <c r="H353" s="109" t="s">
        <v>73</v>
      </c>
      <c r="I353" s="109" t="s">
        <v>7</v>
      </c>
      <c r="J353" s="105">
        <v>3500</v>
      </c>
      <c r="K353" s="105">
        <v>0</v>
      </c>
      <c r="L353" s="105">
        <v>0</v>
      </c>
    </row>
    <row r="354" spans="1:12" s="4" customFormat="1" x14ac:dyDescent="0.3">
      <c r="A354" s="110"/>
      <c r="B354" s="83" t="s">
        <v>89</v>
      </c>
      <c r="C354" s="115" t="s">
        <v>84</v>
      </c>
      <c r="D354" s="115" t="s">
        <v>38</v>
      </c>
      <c r="E354" s="115" t="s">
        <v>1</v>
      </c>
      <c r="F354" s="115" t="s">
        <v>88</v>
      </c>
      <c r="G354" s="108"/>
      <c r="H354" s="108"/>
      <c r="I354" s="108"/>
      <c r="J354" s="101">
        <f>SUM(J355)</f>
        <v>631</v>
      </c>
      <c r="K354" s="101">
        <f t="shared" ref="K354:L354" si="129">SUM(K355)</f>
        <v>656</v>
      </c>
      <c r="L354" s="101">
        <f t="shared" si="129"/>
        <v>682</v>
      </c>
    </row>
    <row r="355" spans="1:12" s="22" customFormat="1" ht="16.149999999999999" customHeight="1" x14ac:dyDescent="0.3">
      <c r="A355" s="111"/>
      <c r="B355" s="102" t="s">
        <v>176</v>
      </c>
      <c r="C355" s="109" t="s">
        <v>84</v>
      </c>
      <c r="D355" s="109" t="s">
        <v>38</v>
      </c>
      <c r="E355" s="109" t="s">
        <v>1</v>
      </c>
      <c r="F355" s="109" t="s">
        <v>88</v>
      </c>
      <c r="G355" s="109" t="s">
        <v>177</v>
      </c>
      <c r="H355" s="109" t="s">
        <v>73</v>
      </c>
      <c r="I355" s="109" t="s">
        <v>1</v>
      </c>
      <c r="J355" s="105">
        <v>631</v>
      </c>
      <c r="K355" s="105">
        <v>656</v>
      </c>
      <c r="L355" s="105">
        <v>682</v>
      </c>
    </row>
    <row r="356" spans="1:12" s="74" customFormat="1" ht="57.75" customHeight="1" x14ac:dyDescent="0.3">
      <c r="A356" s="110"/>
      <c r="B356" s="83" t="s">
        <v>562</v>
      </c>
      <c r="C356" s="115" t="s">
        <v>84</v>
      </c>
      <c r="D356" s="115" t="s">
        <v>38</v>
      </c>
      <c r="E356" s="115" t="s">
        <v>1</v>
      </c>
      <c r="F356" s="115" t="s">
        <v>563</v>
      </c>
      <c r="G356" s="115"/>
      <c r="H356" s="115"/>
      <c r="I356" s="115"/>
      <c r="J356" s="101">
        <f>J357</f>
        <v>0</v>
      </c>
      <c r="K356" s="101">
        <f>K357</f>
        <v>0</v>
      </c>
      <c r="L356" s="101">
        <f t="shared" ref="L356" si="130">L357</f>
        <v>830</v>
      </c>
    </row>
    <row r="357" spans="1:12" s="75" customFormat="1" ht="22.5" customHeight="1" x14ac:dyDescent="0.3">
      <c r="A357" s="111"/>
      <c r="B357" s="102" t="s">
        <v>561</v>
      </c>
      <c r="C357" s="109" t="s">
        <v>84</v>
      </c>
      <c r="D357" s="109" t="s">
        <v>38</v>
      </c>
      <c r="E357" s="109" t="s">
        <v>1</v>
      </c>
      <c r="F357" s="109" t="s">
        <v>563</v>
      </c>
      <c r="G357" s="109" t="s">
        <v>177</v>
      </c>
      <c r="H357" s="109" t="s">
        <v>70</v>
      </c>
      <c r="I357" s="109" t="s">
        <v>5</v>
      </c>
      <c r="J357" s="105">
        <v>0</v>
      </c>
      <c r="K357" s="105">
        <v>0</v>
      </c>
      <c r="L357" s="105">
        <v>830</v>
      </c>
    </row>
    <row r="358" spans="1:12" s="4" customFormat="1" ht="39" customHeight="1" x14ac:dyDescent="0.3">
      <c r="A358" s="110"/>
      <c r="B358" s="83" t="s">
        <v>580</v>
      </c>
      <c r="C358" s="115" t="s">
        <v>84</v>
      </c>
      <c r="D358" s="115" t="s">
        <v>38</v>
      </c>
      <c r="E358" s="115" t="s">
        <v>1</v>
      </c>
      <c r="F358" s="115" t="s">
        <v>579</v>
      </c>
      <c r="G358" s="115"/>
      <c r="H358" s="115"/>
      <c r="I358" s="115"/>
      <c r="J358" s="101">
        <f>J359+J360</f>
        <v>0</v>
      </c>
      <c r="K358" s="101">
        <f>K359+K360</f>
        <v>3314.2999999999997</v>
      </c>
      <c r="L358" s="101">
        <f t="shared" ref="L358" si="131">L359+L360</f>
        <v>0</v>
      </c>
    </row>
    <row r="359" spans="1:12" s="67" customFormat="1" ht="21" customHeight="1" x14ac:dyDescent="0.3">
      <c r="A359" s="111"/>
      <c r="B359" s="102" t="s">
        <v>581</v>
      </c>
      <c r="C359" s="109" t="s">
        <v>84</v>
      </c>
      <c r="D359" s="109" t="s">
        <v>38</v>
      </c>
      <c r="E359" s="109" t="s">
        <v>1</v>
      </c>
      <c r="F359" s="109" t="s">
        <v>579</v>
      </c>
      <c r="G359" s="109" t="s">
        <v>177</v>
      </c>
      <c r="H359" s="109" t="s">
        <v>73</v>
      </c>
      <c r="I359" s="109" t="s">
        <v>7</v>
      </c>
      <c r="J359" s="105">
        <v>0</v>
      </c>
      <c r="K359" s="105">
        <v>2948.7</v>
      </c>
      <c r="L359" s="105">
        <v>0</v>
      </c>
    </row>
    <row r="360" spans="1:12" s="67" customFormat="1" ht="21" customHeight="1" x14ac:dyDescent="0.3">
      <c r="A360" s="111"/>
      <c r="B360" s="102" t="s">
        <v>245</v>
      </c>
      <c r="C360" s="109" t="s">
        <v>84</v>
      </c>
      <c r="D360" s="109" t="s">
        <v>38</v>
      </c>
      <c r="E360" s="109" t="s">
        <v>1</v>
      </c>
      <c r="F360" s="109" t="s">
        <v>579</v>
      </c>
      <c r="G360" s="118" t="s">
        <v>177</v>
      </c>
      <c r="H360" s="118" t="s">
        <v>73</v>
      </c>
      <c r="I360" s="118" t="s">
        <v>7</v>
      </c>
      <c r="J360" s="105">
        <v>0</v>
      </c>
      <c r="K360" s="105">
        <v>365.6</v>
      </c>
      <c r="L360" s="105">
        <v>0</v>
      </c>
    </row>
    <row r="361" spans="1:12" s="77" customFormat="1" ht="30.75" customHeight="1" x14ac:dyDescent="0.3">
      <c r="A361" s="110" t="s">
        <v>591</v>
      </c>
      <c r="B361" s="83" t="s">
        <v>582</v>
      </c>
      <c r="C361" s="115" t="s">
        <v>84</v>
      </c>
      <c r="D361" s="115" t="s">
        <v>38</v>
      </c>
      <c r="E361" s="115" t="s">
        <v>345</v>
      </c>
      <c r="F361" s="94" t="s">
        <v>3</v>
      </c>
      <c r="G361" s="94"/>
      <c r="H361" s="95"/>
      <c r="I361" s="96"/>
      <c r="J361" s="130">
        <f>+J362+J365</f>
        <v>35035.199999999997</v>
      </c>
      <c r="K361" s="130">
        <f t="shared" ref="K361:L361" si="132">+K362+K365</f>
        <v>0</v>
      </c>
      <c r="L361" s="130">
        <f t="shared" si="132"/>
        <v>0</v>
      </c>
    </row>
    <row r="362" spans="1:12" s="77" customFormat="1" ht="30.75" customHeight="1" x14ac:dyDescent="0.3">
      <c r="A362" s="110"/>
      <c r="B362" s="83" t="s">
        <v>608</v>
      </c>
      <c r="C362" s="115" t="s">
        <v>84</v>
      </c>
      <c r="D362" s="115" t="s">
        <v>38</v>
      </c>
      <c r="E362" s="115" t="s">
        <v>345</v>
      </c>
      <c r="F362" s="115" t="s">
        <v>543</v>
      </c>
      <c r="G362" s="163"/>
      <c r="H362" s="164"/>
      <c r="I362" s="165"/>
      <c r="J362" s="130">
        <f>+J363+J364</f>
        <v>22753.200000000001</v>
      </c>
      <c r="K362" s="130">
        <f t="shared" ref="K362:L362" si="133">+K363+K364</f>
        <v>0</v>
      </c>
      <c r="L362" s="130">
        <f t="shared" si="133"/>
        <v>0</v>
      </c>
    </row>
    <row r="363" spans="1:12" s="67" customFormat="1" ht="24" customHeight="1" x14ac:dyDescent="0.3">
      <c r="A363" s="111"/>
      <c r="B363" s="102" t="s">
        <v>516</v>
      </c>
      <c r="C363" s="109" t="s">
        <v>84</v>
      </c>
      <c r="D363" s="109" t="s">
        <v>38</v>
      </c>
      <c r="E363" s="109" t="s">
        <v>345</v>
      </c>
      <c r="F363" s="109" t="s">
        <v>543</v>
      </c>
      <c r="G363" s="104" t="s">
        <v>177</v>
      </c>
      <c r="H363" s="104" t="s">
        <v>73</v>
      </c>
      <c r="I363" s="104" t="s">
        <v>7</v>
      </c>
      <c r="J363" s="105">
        <v>20000</v>
      </c>
      <c r="K363" s="105">
        <v>0</v>
      </c>
      <c r="L363" s="105">
        <v>0</v>
      </c>
    </row>
    <row r="364" spans="1:12" s="67" customFormat="1" ht="24" customHeight="1" x14ac:dyDescent="0.3">
      <c r="A364" s="111"/>
      <c r="B364" s="102" t="s">
        <v>245</v>
      </c>
      <c r="C364" s="109" t="s">
        <v>84</v>
      </c>
      <c r="D364" s="109" t="s">
        <v>38</v>
      </c>
      <c r="E364" s="109" t="s">
        <v>345</v>
      </c>
      <c r="F364" s="109" t="s">
        <v>543</v>
      </c>
      <c r="G364" s="109" t="s">
        <v>177</v>
      </c>
      <c r="H364" s="109" t="s">
        <v>73</v>
      </c>
      <c r="I364" s="109" t="s">
        <v>7</v>
      </c>
      <c r="J364" s="105">
        <v>2753.2</v>
      </c>
      <c r="K364" s="105">
        <v>0</v>
      </c>
      <c r="L364" s="105">
        <v>0</v>
      </c>
    </row>
    <row r="365" spans="1:12" s="67" customFormat="1" ht="39" customHeight="1" x14ac:dyDescent="0.3">
      <c r="A365" s="111"/>
      <c r="B365" s="83" t="s">
        <v>609</v>
      </c>
      <c r="C365" s="115" t="s">
        <v>84</v>
      </c>
      <c r="D365" s="115" t="s">
        <v>38</v>
      </c>
      <c r="E365" s="115" t="s">
        <v>345</v>
      </c>
      <c r="F365" s="115" t="s">
        <v>346</v>
      </c>
      <c r="G365" s="115"/>
      <c r="H365" s="115"/>
      <c r="I365" s="115"/>
      <c r="J365" s="101">
        <f>+J366+J367</f>
        <v>12282</v>
      </c>
      <c r="K365" s="101">
        <f t="shared" ref="K365:L365" si="134">+K366+K367</f>
        <v>0</v>
      </c>
      <c r="L365" s="101">
        <f t="shared" si="134"/>
        <v>0</v>
      </c>
    </row>
    <row r="366" spans="1:12" s="67" customFormat="1" ht="19.899999999999999" customHeight="1" x14ac:dyDescent="0.3">
      <c r="A366" s="111"/>
      <c r="B366" s="102" t="s">
        <v>611</v>
      </c>
      <c r="C366" s="109" t="s">
        <v>84</v>
      </c>
      <c r="D366" s="109" t="s">
        <v>38</v>
      </c>
      <c r="E366" s="109" t="s">
        <v>345</v>
      </c>
      <c r="F366" s="109" t="s">
        <v>346</v>
      </c>
      <c r="G366" s="109" t="s">
        <v>177</v>
      </c>
      <c r="H366" s="109" t="s">
        <v>73</v>
      </c>
      <c r="I366" s="109" t="s">
        <v>7</v>
      </c>
      <c r="J366" s="105">
        <v>12000</v>
      </c>
      <c r="K366" s="105">
        <v>0</v>
      </c>
      <c r="L366" s="105">
        <v>0</v>
      </c>
    </row>
    <row r="367" spans="1:12" s="67" customFormat="1" ht="19.899999999999999" customHeight="1" x14ac:dyDescent="0.3">
      <c r="A367" s="111"/>
      <c r="B367" s="102" t="s">
        <v>610</v>
      </c>
      <c r="C367" s="109" t="s">
        <v>84</v>
      </c>
      <c r="D367" s="109" t="s">
        <v>38</v>
      </c>
      <c r="E367" s="109" t="s">
        <v>345</v>
      </c>
      <c r="F367" s="109" t="s">
        <v>346</v>
      </c>
      <c r="G367" s="109" t="s">
        <v>177</v>
      </c>
      <c r="H367" s="109" t="s">
        <v>73</v>
      </c>
      <c r="I367" s="109" t="s">
        <v>7</v>
      </c>
      <c r="J367" s="105">
        <v>282</v>
      </c>
      <c r="K367" s="105">
        <v>0</v>
      </c>
      <c r="L367" s="105">
        <v>0</v>
      </c>
    </row>
    <row r="368" spans="1:12" s="17" customFormat="1" ht="60.75" customHeight="1" x14ac:dyDescent="0.25">
      <c r="A368" s="110" t="s">
        <v>82</v>
      </c>
      <c r="B368" s="83" t="s">
        <v>92</v>
      </c>
      <c r="C368" s="115" t="s">
        <v>91</v>
      </c>
      <c r="D368" s="115" t="s">
        <v>36</v>
      </c>
      <c r="E368" s="115" t="s">
        <v>2</v>
      </c>
      <c r="F368" s="115" t="s">
        <v>3</v>
      </c>
      <c r="G368" s="108"/>
      <c r="H368" s="108"/>
      <c r="I368" s="108"/>
      <c r="J368" s="101">
        <f>+J369+J376+J390</f>
        <v>562968.10000000009</v>
      </c>
      <c r="K368" s="101">
        <f>+K369+K376+K390</f>
        <v>341155.30000000005</v>
      </c>
      <c r="L368" s="101">
        <f>+L369+L376+L390</f>
        <v>330890.09999999998</v>
      </c>
    </row>
    <row r="369" spans="1:12" s="11" customFormat="1" ht="16.5" x14ac:dyDescent="0.25">
      <c r="A369" s="110" t="s">
        <v>166</v>
      </c>
      <c r="B369" s="83" t="s">
        <v>93</v>
      </c>
      <c r="C369" s="115" t="s">
        <v>91</v>
      </c>
      <c r="D369" s="115" t="s">
        <v>38</v>
      </c>
      <c r="E369" s="115" t="s">
        <v>2</v>
      </c>
      <c r="F369" s="115" t="s">
        <v>3</v>
      </c>
      <c r="G369" s="108"/>
      <c r="H369" s="108"/>
      <c r="I369" s="108"/>
      <c r="J369" s="101">
        <f>SUM(J370+J373)</f>
        <v>41300</v>
      </c>
      <c r="K369" s="101">
        <f t="shared" ref="K369:L369" si="135">SUM(K370+K373)</f>
        <v>51300</v>
      </c>
      <c r="L369" s="101">
        <f t="shared" si="135"/>
        <v>46300</v>
      </c>
    </row>
    <row r="370" spans="1:12" s="2" customFormat="1" ht="16.5" x14ac:dyDescent="0.25">
      <c r="A370" s="110" t="s">
        <v>167</v>
      </c>
      <c r="B370" s="83" t="s">
        <v>94</v>
      </c>
      <c r="C370" s="115" t="s">
        <v>91</v>
      </c>
      <c r="D370" s="115" t="s">
        <v>38</v>
      </c>
      <c r="E370" s="115" t="s">
        <v>21</v>
      </c>
      <c r="F370" s="115" t="s">
        <v>3</v>
      </c>
      <c r="G370" s="108"/>
      <c r="H370" s="108"/>
      <c r="I370" s="108"/>
      <c r="J370" s="101">
        <f>SUM(J371)</f>
        <v>1300</v>
      </c>
      <c r="K370" s="101">
        <f t="shared" ref="K370:L371" si="136">SUM(K371)</f>
        <v>1300</v>
      </c>
      <c r="L370" s="101">
        <f t="shared" si="136"/>
        <v>1300</v>
      </c>
    </row>
    <row r="371" spans="1:12" s="4" customFormat="1" x14ac:dyDescent="0.3">
      <c r="A371" s="110"/>
      <c r="B371" s="83" t="s">
        <v>96</v>
      </c>
      <c r="C371" s="115" t="s">
        <v>91</v>
      </c>
      <c r="D371" s="115" t="s">
        <v>38</v>
      </c>
      <c r="E371" s="115" t="s">
        <v>21</v>
      </c>
      <c r="F371" s="115" t="s">
        <v>95</v>
      </c>
      <c r="G371" s="108"/>
      <c r="H371" s="108"/>
      <c r="I371" s="108"/>
      <c r="J371" s="101">
        <f>SUM(J372)</f>
        <v>1300</v>
      </c>
      <c r="K371" s="101">
        <f t="shared" si="136"/>
        <v>1300</v>
      </c>
      <c r="L371" s="101">
        <f t="shared" si="136"/>
        <v>1300</v>
      </c>
    </row>
    <row r="372" spans="1:12" s="22" customFormat="1" ht="16.149999999999999" customHeight="1" x14ac:dyDescent="0.3">
      <c r="A372" s="111"/>
      <c r="B372" s="102" t="s">
        <v>180</v>
      </c>
      <c r="C372" s="109" t="s">
        <v>91</v>
      </c>
      <c r="D372" s="109" t="s">
        <v>38</v>
      </c>
      <c r="E372" s="109" t="s">
        <v>21</v>
      </c>
      <c r="F372" s="109" t="s">
        <v>95</v>
      </c>
      <c r="G372" s="109" t="s">
        <v>181</v>
      </c>
      <c r="H372" s="109" t="s">
        <v>1</v>
      </c>
      <c r="I372" s="109" t="s">
        <v>73</v>
      </c>
      <c r="J372" s="105">
        <v>1300</v>
      </c>
      <c r="K372" s="105">
        <v>1300</v>
      </c>
      <c r="L372" s="105">
        <v>1300</v>
      </c>
    </row>
    <row r="373" spans="1:12" s="12" customFormat="1" ht="30" customHeight="1" x14ac:dyDescent="0.3">
      <c r="A373" s="110" t="s">
        <v>365</v>
      </c>
      <c r="B373" s="83" t="s">
        <v>533</v>
      </c>
      <c r="C373" s="115" t="s">
        <v>91</v>
      </c>
      <c r="D373" s="115" t="s">
        <v>38</v>
      </c>
      <c r="E373" s="115" t="s">
        <v>34</v>
      </c>
      <c r="F373" s="115" t="s">
        <v>3</v>
      </c>
      <c r="G373" s="187"/>
      <c r="H373" s="187"/>
      <c r="I373" s="187"/>
      <c r="J373" s="101">
        <f>SUM(J374)</f>
        <v>40000</v>
      </c>
      <c r="K373" s="101">
        <f t="shared" ref="K373:L373" si="137">SUM(K374)</f>
        <v>50000</v>
      </c>
      <c r="L373" s="101">
        <f t="shared" si="137"/>
        <v>45000</v>
      </c>
    </row>
    <row r="374" spans="1:12" s="4" customFormat="1" ht="31.5" x14ac:dyDescent="0.3">
      <c r="A374" s="110"/>
      <c r="B374" s="83" t="s">
        <v>212</v>
      </c>
      <c r="C374" s="115" t="s">
        <v>91</v>
      </c>
      <c r="D374" s="115" t="s">
        <v>38</v>
      </c>
      <c r="E374" s="115" t="s">
        <v>34</v>
      </c>
      <c r="F374" s="94" t="s">
        <v>213</v>
      </c>
      <c r="G374" s="94"/>
      <c r="H374" s="95"/>
      <c r="I374" s="96"/>
      <c r="J374" s="101">
        <f>+J375</f>
        <v>40000</v>
      </c>
      <c r="K374" s="101">
        <f>SUM(K375)</f>
        <v>50000</v>
      </c>
      <c r="L374" s="101">
        <f>SUM(L375)</f>
        <v>45000</v>
      </c>
    </row>
    <row r="375" spans="1:12" s="22" customFormat="1" x14ac:dyDescent="0.3">
      <c r="A375" s="111"/>
      <c r="B375" s="102" t="s">
        <v>180</v>
      </c>
      <c r="C375" s="109" t="s">
        <v>91</v>
      </c>
      <c r="D375" s="109" t="s">
        <v>38</v>
      </c>
      <c r="E375" s="109" t="s">
        <v>34</v>
      </c>
      <c r="F375" s="109" t="s">
        <v>213</v>
      </c>
      <c r="G375" s="104" t="s">
        <v>181</v>
      </c>
      <c r="H375" s="104" t="s">
        <v>1</v>
      </c>
      <c r="I375" s="104" t="s">
        <v>84</v>
      </c>
      <c r="J375" s="105">
        <v>40000</v>
      </c>
      <c r="K375" s="105">
        <v>50000</v>
      </c>
      <c r="L375" s="105">
        <v>45000</v>
      </c>
    </row>
    <row r="376" spans="1:12" s="11" customFormat="1" ht="47.25" x14ac:dyDescent="0.25">
      <c r="A376" s="110" t="s">
        <v>366</v>
      </c>
      <c r="B376" s="83" t="s">
        <v>97</v>
      </c>
      <c r="C376" s="115" t="s">
        <v>91</v>
      </c>
      <c r="D376" s="115" t="s">
        <v>69</v>
      </c>
      <c r="E376" s="115" t="s">
        <v>2</v>
      </c>
      <c r="F376" s="115" t="s">
        <v>3</v>
      </c>
      <c r="G376" s="108"/>
      <c r="H376" s="108"/>
      <c r="I376" s="108"/>
      <c r="J376" s="101">
        <f>+J377+J382+J385+J388</f>
        <v>489850.8</v>
      </c>
      <c r="K376" s="101">
        <f t="shared" ref="K376:L376" si="138">+K377+K382+K385+K388</f>
        <v>259977.9</v>
      </c>
      <c r="L376" s="101">
        <f t="shared" si="138"/>
        <v>253598.1</v>
      </c>
    </row>
    <row r="377" spans="1:12" s="2" customFormat="1" ht="31.5" x14ac:dyDescent="0.25">
      <c r="A377" s="110" t="s">
        <v>367</v>
      </c>
      <c r="B377" s="83" t="s">
        <v>98</v>
      </c>
      <c r="C377" s="115" t="s">
        <v>91</v>
      </c>
      <c r="D377" s="115" t="s">
        <v>69</v>
      </c>
      <c r="E377" s="115" t="s">
        <v>7</v>
      </c>
      <c r="F377" s="115" t="s">
        <v>3</v>
      </c>
      <c r="G377" s="108"/>
      <c r="H377" s="108"/>
      <c r="I377" s="108"/>
      <c r="J377" s="101">
        <f>SUM(J378+J380)</f>
        <v>57971</v>
      </c>
      <c r="K377" s="101">
        <f t="shared" ref="K377:L377" si="139">SUM(K378+K380)</f>
        <v>58094</v>
      </c>
      <c r="L377" s="101">
        <f t="shared" si="139"/>
        <v>60836</v>
      </c>
    </row>
    <row r="378" spans="1:12" s="4" customFormat="1" ht="37.15" customHeight="1" x14ac:dyDescent="0.3">
      <c r="A378" s="110"/>
      <c r="B378" s="83" t="s">
        <v>332</v>
      </c>
      <c r="C378" s="115" t="s">
        <v>91</v>
      </c>
      <c r="D378" s="115" t="s">
        <v>69</v>
      </c>
      <c r="E378" s="115" t="s">
        <v>7</v>
      </c>
      <c r="F378" s="115" t="s">
        <v>99</v>
      </c>
      <c r="G378" s="108"/>
      <c r="H378" s="108"/>
      <c r="I378" s="108"/>
      <c r="J378" s="101">
        <f>SUM(J379)</f>
        <v>19171</v>
      </c>
      <c r="K378" s="101">
        <f t="shared" ref="K378:L378" si="140">SUM(K379)</f>
        <v>16794</v>
      </c>
      <c r="L378" s="101">
        <f t="shared" si="140"/>
        <v>17336</v>
      </c>
    </row>
    <row r="379" spans="1:12" s="22" customFormat="1" x14ac:dyDescent="0.3">
      <c r="A379" s="111"/>
      <c r="B379" s="102" t="s">
        <v>188</v>
      </c>
      <c r="C379" s="109" t="s">
        <v>91</v>
      </c>
      <c r="D379" s="109" t="s">
        <v>69</v>
      </c>
      <c r="E379" s="109" t="s">
        <v>7</v>
      </c>
      <c r="F379" s="109" t="s">
        <v>99</v>
      </c>
      <c r="G379" s="109" t="s">
        <v>187</v>
      </c>
      <c r="H379" s="109" t="s">
        <v>90</v>
      </c>
      <c r="I379" s="109" t="s">
        <v>1</v>
      </c>
      <c r="J379" s="105">
        <v>19171</v>
      </c>
      <c r="K379" s="105">
        <v>16794</v>
      </c>
      <c r="L379" s="105">
        <v>17336</v>
      </c>
    </row>
    <row r="380" spans="1:12" s="4" customFormat="1" x14ac:dyDescent="0.3">
      <c r="A380" s="110"/>
      <c r="B380" s="83" t="s">
        <v>101</v>
      </c>
      <c r="C380" s="115" t="s">
        <v>91</v>
      </c>
      <c r="D380" s="115" t="s">
        <v>69</v>
      </c>
      <c r="E380" s="115" t="s">
        <v>7</v>
      </c>
      <c r="F380" s="115" t="s">
        <v>100</v>
      </c>
      <c r="G380" s="108"/>
      <c r="H380" s="108"/>
      <c r="I380" s="108"/>
      <c r="J380" s="101">
        <f>SUM(J381)</f>
        <v>38800</v>
      </c>
      <c r="K380" s="101">
        <f t="shared" ref="K380:L380" si="141">SUM(K381)</f>
        <v>41300</v>
      </c>
      <c r="L380" s="101">
        <f t="shared" si="141"/>
        <v>43500</v>
      </c>
    </row>
    <row r="381" spans="1:12" s="22" customFormat="1" ht="20.45" customHeight="1" x14ac:dyDescent="0.3">
      <c r="A381" s="111"/>
      <c r="B381" s="102" t="s">
        <v>188</v>
      </c>
      <c r="C381" s="109" t="s">
        <v>91</v>
      </c>
      <c r="D381" s="109" t="s">
        <v>69</v>
      </c>
      <c r="E381" s="109" t="s">
        <v>7</v>
      </c>
      <c r="F381" s="109" t="s">
        <v>100</v>
      </c>
      <c r="G381" s="118" t="s">
        <v>187</v>
      </c>
      <c r="H381" s="118" t="s">
        <v>90</v>
      </c>
      <c r="I381" s="118" t="s">
        <v>1</v>
      </c>
      <c r="J381" s="105">
        <v>38800</v>
      </c>
      <c r="K381" s="105">
        <v>41300</v>
      </c>
      <c r="L381" s="105">
        <v>43500</v>
      </c>
    </row>
    <row r="382" spans="1:12" s="2" customFormat="1" ht="31.5" x14ac:dyDescent="0.25">
      <c r="A382" s="110" t="s">
        <v>368</v>
      </c>
      <c r="B382" s="83" t="s">
        <v>201</v>
      </c>
      <c r="C382" s="115" t="s">
        <v>91</v>
      </c>
      <c r="D382" s="115" t="s">
        <v>69</v>
      </c>
      <c r="E382" s="115" t="s">
        <v>21</v>
      </c>
      <c r="F382" s="115" t="s">
        <v>3</v>
      </c>
      <c r="G382" s="108"/>
      <c r="H382" s="108"/>
      <c r="I382" s="108"/>
      <c r="J382" s="101">
        <f>SUM(J383)</f>
        <v>450</v>
      </c>
      <c r="K382" s="101">
        <f t="shared" ref="K382:L386" si="142">SUM(K383)</f>
        <v>450</v>
      </c>
      <c r="L382" s="101">
        <f t="shared" si="142"/>
        <v>450</v>
      </c>
    </row>
    <row r="383" spans="1:12" s="4" customFormat="1" ht="61.9" customHeight="1" x14ac:dyDescent="0.3">
      <c r="A383" s="110"/>
      <c r="B383" s="83" t="s">
        <v>202</v>
      </c>
      <c r="C383" s="115" t="s">
        <v>91</v>
      </c>
      <c r="D383" s="115" t="s">
        <v>69</v>
      </c>
      <c r="E383" s="115" t="s">
        <v>21</v>
      </c>
      <c r="F383" s="115" t="s">
        <v>200</v>
      </c>
      <c r="G383" s="108"/>
      <c r="H383" s="108"/>
      <c r="I383" s="108"/>
      <c r="J383" s="101">
        <f>SUM(J384)</f>
        <v>450</v>
      </c>
      <c r="K383" s="101">
        <f t="shared" si="142"/>
        <v>450</v>
      </c>
      <c r="L383" s="101">
        <f t="shared" si="142"/>
        <v>450</v>
      </c>
    </row>
    <row r="384" spans="1:12" s="22" customFormat="1" x14ac:dyDescent="0.3">
      <c r="A384" s="111"/>
      <c r="B384" s="102" t="s">
        <v>188</v>
      </c>
      <c r="C384" s="109" t="s">
        <v>91</v>
      </c>
      <c r="D384" s="109" t="s">
        <v>69</v>
      </c>
      <c r="E384" s="109" t="s">
        <v>21</v>
      </c>
      <c r="F384" s="109" t="s">
        <v>200</v>
      </c>
      <c r="G384" s="109" t="s">
        <v>187</v>
      </c>
      <c r="H384" s="109" t="s">
        <v>90</v>
      </c>
      <c r="I384" s="109" t="s">
        <v>4</v>
      </c>
      <c r="J384" s="105">
        <v>450</v>
      </c>
      <c r="K384" s="105">
        <v>450</v>
      </c>
      <c r="L384" s="105">
        <v>450</v>
      </c>
    </row>
    <row r="385" spans="1:13" s="2" customFormat="1" ht="47.25" x14ac:dyDescent="0.25">
      <c r="A385" s="110" t="s">
        <v>369</v>
      </c>
      <c r="B385" s="83" t="s">
        <v>381</v>
      </c>
      <c r="C385" s="115" t="s">
        <v>91</v>
      </c>
      <c r="D385" s="115" t="s">
        <v>69</v>
      </c>
      <c r="E385" s="115" t="s">
        <v>30</v>
      </c>
      <c r="F385" s="115" t="s">
        <v>3</v>
      </c>
      <c r="G385" s="108"/>
      <c r="H385" s="108"/>
      <c r="I385" s="108"/>
      <c r="J385" s="101">
        <f>SUM(J386)</f>
        <v>423487.6</v>
      </c>
      <c r="K385" s="101">
        <f t="shared" si="142"/>
        <v>194333.9</v>
      </c>
      <c r="L385" s="101">
        <f t="shared" si="142"/>
        <v>185212.1</v>
      </c>
    </row>
    <row r="386" spans="1:13" s="4" customFormat="1" ht="31.5" x14ac:dyDescent="0.3">
      <c r="A386" s="110"/>
      <c r="B386" s="83" t="s">
        <v>290</v>
      </c>
      <c r="C386" s="115" t="s">
        <v>91</v>
      </c>
      <c r="D386" s="115" t="s">
        <v>69</v>
      </c>
      <c r="E386" s="115" t="s">
        <v>30</v>
      </c>
      <c r="F386" s="115" t="s">
        <v>233</v>
      </c>
      <c r="G386" s="108"/>
      <c r="H386" s="108"/>
      <c r="I386" s="108"/>
      <c r="J386" s="101">
        <f>SUM(J387)</f>
        <v>423487.6</v>
      </c>
      <c r="K386" s="101">
        <f t="shared" si="142"/>
        <v>194333.9</v>
      </c>
      <c r="L386" s="101">
        <f t="shared" si="142"/>
        <v>185212.1</v>
      </c>
    </row>
    <row r="387" spans="1:13" s="22" customFormat="1" ht="18.75" x14ac:dyDescent="0.3">
      <c r="A387" s="111"/>
      <c r="B387" s="102" t="s">
        <v>188</v>
      </c>
      <c r="C387" s="109" t="s">
        <v>91</v>
      </c>
      <c r="D387" s="109" t="s">
        <v>69</v>
      </c>
      <c r="E387" s="109" t="s">
        <v>30</v>
      </c>
      <c r="F387" s="109" t="s">
        <v>233</v>
      </c>
      <c r="G387" s="109" t="s">
        <v>187</v>
      </c>
      <c r="H387" s="109" t="s">
        <v>90</v>
      </c>
      <c r="I387" s="109" t="s">
        <v>4</v>
      </c>
      <c r="J387" s="197">
        <v>423487.6</v>
      </c>
      <c r="K387" s="105">
        <v>194333.9</v>
      </c>
      <c r="L387" s="105">
        <v>185212.1</v>
      </c>
      <c r="M387" s="22">
        <v>7907.8</v>
      </c>
    </row>
    <row r="388" spans="1:13" s="12" customFormat="1" ht="47.25" x14ac:dyDescent="0.3">
      <c r="A388" s="110" t="s">
        <v>447</v>
      </c>
      <c r="B388" s="83" t="s">
        <v>437</v>
      </c>
      <c r="C388" s="115" t="s">
        <v>91</v>
      </c>
      <c r="D388" s="115" t="s">
        <v>69</v>
      </c>
      <c r="E388" s="115" t="s">
        <v>5</v>
      </c>
      <c r="F388" s="115" t="s">
        <v>3</v>
      </c>
      <c r="G388" s="115"/>
      <c r="H388" s="115"/>
      <c r="I388" s="115"/>
      <c r="J388" s="101">
        <f>J389</f>
        <v>7942.2</v>
      </c>
      <c r="K388" s="101">
        <f t="shared" ref="K388:L388" si="143">K389</f>
        <v>7100</v>
      </c>
      <c r="L388" s="101">
        <f t="shared" si="143"/>
        <v>7100</v>
      </c>
    </row>
    <row r="389" spans="1:13" s="22" customFormat="1" ht="47.25" x14ac:dyDescent="0.3">
      <c r="A389" s="111"/>
      <c r="B389" s="102" t="s">
        <v>513</v>
      </c>
      <c r="C389" s="109" t="s">
        <v>91</v>
      </c>
      <c r="D389" s="109" t="s">
        <v>69</v>
      </c>
      <c r="E389" s="109" t="s">
        <v>5</v>
      </c>
      <c r="F389" s="109" t="s">
        <v>438</v>
      </c>
      <c r="G389" s="109" t="s">
        <v>187</v>
      </c>
      <c r="H389" s="109" t="s">
        <v>90</v>
      </c>
      <c r="I389" s="109" t="s">
        <v>4</v>
      </c>
      <c r="J389" s="105">
        <v>7942.2</v>
      </c>
      <c r="K389" s="105">
        <v>7100</v>
      </c>
      <c r="L389" s="105">
        <v>7100</v>
      </c>
    </row>
    <row r="390" spans="1:13" s="11" customFormat="1" ht="16.5" x14ac:dyDescent="0.25">
      <c r="A390" s="110" t="s">
        <v>370</v>
      </c>
      <c r="B390" s="83" t="s">
        <v>81</v>
      </c>
      <c r="C390" s="115" t="s">
        <v>91</v>
      </c>
      <c r="D390" s="115" t="s">
        <v>78</v>
      </c>
      <c r="E390" s="115" t="s">
        <v>2</v>
      </c>
      <c r="F390" s="115" t="s">
        <v>3</v>
      </c>
      <c r="G390" s="108"/>
      <c r="H390" s="108"/>
      <c r="I390" s="108"/>
      <c r="J390" s="101">
        <f>SUM(J391)</f>
        <v>31817.3</v>
      </c>
      <c r="K390" s="101">
        <f t="shared" ref="K390:L391" si="144">SUM(K391)</f>
        <v>29877.4</v>
      </c>
      <c r="L390" s="101">
        <f t="shared" si="144"/>
        <v>30992</v>
      </c>
    </row>
    <row r="391" spans="1:13" s="2" customFormat="1" ht="42.75" customHeight="1" x14ac:dyDescent="0.25">
      <c r="A391" s="110" t="s">
        <v>371</v>
      </c>
      <c r="B391" s="83" t="s">
        <v>382</v>
      </c>
      <c r="C391" s="115" t="s">
        <v>91</v>
      </c>
      <c r="D391" s="115" t="s">
        <v>78</v>
      </c>
      <c r="E391" s="115" t="s">
        <v>1</v>
      </c>
      <c r="F391" s="115" t="s">
        <v>3</v>
      </c>
      <c r="G391" s="108"/>
      <c r="H391" s="108"/>
      <c r="I391" s="108"/>
      <c r="J391" s="101">
        <f>SUM(J392)</f>
        <v>31817.3</v>
      </c>
      <c r="K391" s="101">
        <f t="shared" si="144"/>
        <v>29877.4</v>
      </c>
      <c r="L391" s="101">
        <f t="shared" si="144"/>
        <v>30992</v>
      </c>
    </row>
    <row r="392" spans="1:13" s="4" customFormat="1" x14ac:dyDescent="0.3">
      <c r="A392" s="110"/>
      <c r="B392" s="83" t="s">
        <v>103</v>
      </c>
      <c r="C392" s="115" t="s">
        <v>91</v>
      </c>
      <c r="D392" s="115" t="s">
        <v>78</v>
      </c>
      <c r="E392" s="115" t="s">
        <v>1</v>
      </c>
      <c r="F392" s="115" t="s">
        <v>102</v>
      </c>
      <c r="G392" s="108"/>
      <c r="H392" s="108"/>
      <c r="I392" s="108"/>
      <c r="J392" s="101">
        <f>SUM(J393:J395)</f>
        <v>31817.3</v>
      </c>
      <c r="K392" s="101">
        <f t="shared" ref="K392:L392" si="145">SUM(K393:K395)</f>
        <v>29877.4</v>
      </c>
      <c r="L392" s="101">
        <f t="shared" si="145"/>
        <v>30992</v>
      </c>
    </row>
    <row r="393" spans="1:13" s="22" customFormat="1" ht="31.5" x14ac:dyDescent="0.3">
      <c r="A393" s="111"/>
      <c r="B393" s="102" t="s">
        <v>178</v>
      </c>
      <c r="C393" s="109" t="s">
        <v>91</v>
      </c>
      <c r="D393" s="109" t="s">
        <v>78</v>
      </c>
      <c r="E393" s="109" t="s">
        <v>1</v>
      </c>
      <c r="F393" s="109" t="s">
        <v>102</v>
      </c>
      <c r="G393" s="109" t="s">
        <v>179</v>
      </c>
      <c r="H393" s="109" t="s">
        <v>1</v>
      </c>
      <c r="I393" s="109" t="s">
        <v>5</v>
      </c>
      <c r="J393" s="105">
        <v>29812.3</v>
      </c>
      <c r="K393" s="105">
        <v>27872.400000000001</v>
      </c>
      <c r="L393" s="105">
        <v>28987</v>
      </c>
    </row>
    <row r="394" spans="1:13" s="22" customFormat="1" x14ac:dyDescent="0.3">
      <c r="A394" s="111"/>
      <c r="B394" s="102" t="s">
        <v>176</v>
      </c>
      <c r="C394" s="109" t="s">
        <v>91</v>
      </c>
      <c r="D394" s="109" t="s">
        <v>78</v>
      </c>
      <c r="E394" s="109" t="s">
        <v>1</v>
      </c>
      <c r="F394" s="109" t="s">
        <v>102</v>
      </c>
      <c r="G394" s="109" t="s">
        <v>177</v>
      </c>
      <c r="H394" s="109" t="s">
        <v>1</v>
      </c>
      <c r="I394" s="109" t="s">
        <v>5</v>
      </c>
      <c r="J394" s="105">
        <v>2000</v>
      </c>
      <c r="K394" s="105">
        <v>2000</v>
      </c>
      <c r="L394" s="105">
        <v>2000</v>
      </c>
    </row>
    <row r="395" spans="1:13" s="22" customFormat="1" x14ac:dyDescent="0.3">
      <c r="A395" s="111"/>
      <c r="B395" s="102" t="s">
        <v>180</v>
      </c>
      <c r="C395" s="109" t="s">
        <v>91</v>
      </c>
      <c r="D395" s="109" t="s">
        <v>78</v>
      </c>
      <c r="E395" s="109" t="s">
        <v>1</v>
      </c>
      <c r="F395" s="109" t="s">
        <v>102</v>
      </c>
      <c r="G395" s="109" t="s">
        <v>181</v>
      </c>
      <c r="H395" s="109" t="s">
        <v>1</v>
      </c>
      <c r="I395" s="109" t="s">
        <v>5</v>
      </c>
      <c r="J395" s="105">
        <v>5</v>
      </c>
      <c r="K395" s="105">
        <v>5</v>
      </c>
      <c r="L395" s="105">
        <v>5</v>
      </c>
    </row>
    <row r="396" spans="1:13" s="17" customFormat="1" ht="47.25" x14ac:dyDescent="0.25">
      <c r="A396" s="110" t="s">
        <v>84</v>
      </c>
      <c r="B396" s="83" t="s">
        <v>105</v>
      </c>
      <c r="C396" s="115" t="s">
        <v>104</v>
      </c>
      <c r="D396" s="115" t="s">
        <v>36</v>
      </c>
      <c r="E396" s="115" t="s">
        <v>2</v>
      </c>
      <c r="F396" s="115" t="s">
        <v>3</v>
      </c>
      <c r="G396" s="108"/>
      <c r="H396" s="108"/>
      <c r="I396" s="108"/>
      <c r="J396" s="101">
        <f>+J397+J402+J406+J429</f>
        <v>198583.9</v>
      </c>
      <c r="K396" s="101">
        <f>SUM(K397+K402+K406+K429)</f>
        <v>188043</v>
      </c>
      <c r="L396" s="101">
        <f>SUM(L397+L402+L406+L429)</f>
        <v>195540</v>
      </c>
    </row>
    <row r="397" spans="1:13" s="11" customFormat="1" ht="31.5" x14ac:dyDescent="0.25">
      <c r="A397" s="110" t="s">
        <v>168</v>
      </c>
      <c r="B397" s="83" t="s">
        <v>106</v>
      </c>
      <c r="C397" s="115" t="s">
        <v>104</v>
      </c>
      <c r="D397" s="115" t="s">
        <v>38</v>
      </c>
      <c r="E397" s="115" t="s">
        <v>2</v>
      </c>
      <c r="F397" s="115" t="s">
        <v>3</v>
      </c>
      <c r="G397" s="108"/>
      <c r="H397" s="108"/>
      <c r="I397" s="108"/>
      <c r="J397" s="101">
        <f>SUM(J398)</f>
        <v>12</v>
      </c>
      <c r="K397" s="101">
        <f t="shared" ref="K397:L398" si="146">SUM(K398)</f>
        <v>12</v>
      </c>
      <c r="L397" s="101">
        <f t="shared" si="146"/>
        <v>12</v>
      </c>
    </row>
    <row r="398" spans="1:13" s="2" customFormat="1" ht="16.5" x14ac:dyDescent="0.25">
      <c r="A398" s="110" t="s">
        <v>169</v>
      </c>
      <c r="B398" s="83" t="s">
        <v>256</v>
      </c>
      <c r="C398" s="115" t="s">
        <v>104</v>
      </c>
      <c r="D398" s="115" t="s">
        <v>38</v>
      </c>
      <c r="E398" s="115" t="s">
        <v>1</v>
      </c>
      <c r="F398" s="115" t="s">
        <v>3</v>
      </c>
      <c r="G398" s="108"/>
      <c r="H398" s="108"/>
      <c r="I398" s="108"/>
      <c r="J398" s="101">
        <f>SUM(J399)</f>
        <v>12</v>
      </c>
      <c r="K398" s="101">
        <f t="shared" si="146"/>
        <v>12</v>
      </c>
      <c r="L398" s="101">
        <f t="shared" si="146"/>
        <v>12</v>
      </c>
    </row>
    <row r="399" spans="1:13" s="4" customFormat="1" x14ac:dyDescent="0.3">
      <c r="A399" s="110"/>
      <c r="B399" s="83" t="s">
        <v>103</v>
      </c>
      <c r="C399" s="115" t="s">
        <v>104</v>
      </c>
      <c r="D399" s="115" t="s">
        <v>38</v>
      </c>
      <c r="E399" s="115" t="s">
        <v>1</v>
      </c>
      <c r="F399" s="115" t="s">
        <v>102</v>
      </c>
      <c r="G399" s="108"/>
      <c r="H399" s="108"/>
      <c r="I399" s="108"/>
      <c r="J399" s="101">
        <f>SUM(J400:J401)</f>
        <v>12</v>
      </c>
      <c r="K399" s="101">
        <f t="shared" ref="K399:L399" si="147">SUM(K400:K401)</f>
        <v>12</v>
      </c>
      <c r="L399" s="101">
        <f t="shared" si="147"/>
        <v>12</v>
      </c>
    </row>
    <row r="400" spans="1:13" s="22" customFormat="1" ht="31.5" x14ac:dyDescent="0.3">
      <c r="A400" s="111"/>
      <c r="B400" s="102" t="s">
        <v>178</v>
      </c>
      <c r="C400" s="109" t="s">
        <v>104</v>
      </c>
      <c r="D400" s="109" t="s">
        <v>38</v>
      </c>
      <c r="E400" s="109" t="s">
        <v>1</v>
      </c>
      <c r="F400" s="109" t="s">
        <v>102</v>
      </c>
      <c r="G400" s="109" t="s">
        <v>179</v>
      </c>
      <c r="H400" s="109" t="s">
        <v>1</v>
      </c>
      <c r="I400" s="109" t="s">
        <v>21</v>
      </c>
      <c r="J400" s="105">
        <v>12</v>
      </c>
      <c r="K400" s="105">
        <v>12</v>
      </c>
      <c r="L400" s="105">
        <v>12</v>
      </c>
    </row>
    <row r="401" spans="1:15" s="22" customFormat="1" x14ac:dyDescent="0.3">
      <c r="A401" s="111"/>
      <c r="B401" s="102" t="s">
        <v>176</v>
      </c>
      <c r="C401" s="109" t="s">
        <v>104</v>
      </c>
      <c r="D401" s="109" t="s">
        <v>38</v>
      </c>
      <c r="E401" s="109" t="s">
        <v>1</v>
      </c>
      <c r="F401" s="109" t="s">
        <v>102</v>
      </c>
      <c r="G401" s="109" t="s">
        <v>177</v>
      </c>
      <c r="H401" s="109" t="s">
        <v>1</v>
      </c>
      <c r="I401" s="109" t="s">
        <v>21</v>
      </c>
      <c r="J401" s="105">
        <v>0</v>
      </c>
      <c r="K401" s="105">
        <v>0</v>
      </c>
      <c r="L401" s="105">
        <v>0</v>
      </c>
      <c r="M401" s="22">
        <v>17</v>
      </c>
    </row>
    <row r="402" spans="1:15" s="11" customFormat="1" ht="16.5" x14ac:dyDescent="0.25">
      <c r="A402" s="110" t="s">
        <v>196</v>
      </c>
      <c r="B402" s="83" t="s">
        <v>107</v>
      </c>
      <c r="C402" s="115" t="s">
        <v>104</v>
      </c>
      <c r="D402" s="115" t="s">
        <v>69</v>
      </c>
      <c r="E402" s="115" t="s">
        <v>2</v>
      </c>
      <c r="F402" s="115" t="s">
        <v>3</v>
      </c>
      <c r="G402" s="108"/>
      <c r="H402" s="108"/>
      <c r="I402" s="108"/>
      <c r="J402" s="101">
        <f>SUM(J403)</f>
        <v>892</v>
      </c>
      <c r="K402" s="101">
        <f t="shared" ref="K402:L404" si="148">SUM(K403)</f>
        <v>928</v>
      </c>
      <c r="L402" s="101">
        <f t="shared" si="148"/>
        <v>965</v>
      </c>
    </row>
    <row r="403" spans="1:15" s="2" customFormat="1" ht="34.9" customHeight="1" x14ac:dyDescent="0.25">
      <c r="A403" s="110" t="s">
        <v>197</v>
      </c>
      <c r="B403" s="83" t="s">
        <v>257</v>
      </c>
      <c r="C403" s="115" t="s">
        <v>104</v>
      </c>
      <c r="D403" s="115" t="s">
        <v>69</v>
      </c>
      <c r="E403" s="115" t="s">
        <v>1</v>
      </c>
      <c r="F403" s="115" t="s">
        <v>3</v>
      </c>
      <c r="G403" s="108"/>
      <c r="H403" s="108"/>
      <c r="I403" s="108"/>
      <c r="J403" s="101">
        <f>SUM(J404)</f>
        <v>892</v>
      </c>
      <c r="K403" s="101">
        <f t="shared" si="148"/>
        <v>928</v>
      </c>
      <c r="L403" s="101">
        <f t="shared" si="148"/>
        <v>965</v>
      </c>
    </row>
    <row r="404" spans="1:15" s="4" customFormat="1" x14ac:dyDescent="0.3">
      <c r="A404" s="110"/>
      <c r="B404" s="83" t="s">
        <v>103</v>
      </c>
      <c r="C404" s="115" t="s">
        <v>104</v>
      </c>
      <c r="D404" s="115" t="s">
        <v>69</v>
      </c>
      <c r="E404" s="115" t="s">
        <v>1</v>
      </c>
      <c r="F404" s="115" t="s">
        <v>102</v>
      </c>
      <c r="G404" s="108"/>
      <c r="H404" s="108"/>
      <c r="I404" s="108"/>
      <c r="J404" s="101">
        <f>SUM(J405)</f>
        <v>892</v>
      </c>
      <c r="K404" s="101">
        <f t="shared" si="148"/>
        <v>928</v>
      </c>
      <c r="L404" s="101">
        <f t="shared" si="148"/>
        <v>965</v>
      </c>
    </row>
    <row r="405" spans="1:15" s="22" customFormat="1" x14ac:dyDescent="0.3">
      <c r="A405" s="111"/>
      <c r="B405" s="102" t="s">
        <v>176</v>
      </c>
      <c r="C405" s="109" t="s">
        <v>104</v>
      </c>
      <c r="D405" s="109" t="s">
        <v>69</v>
      </c>
      <c r="E405" s="109" t="s">
        <v>1</v>
      </c>
      <c r="F405" s="109" t="s">
        <v>102</v>
      </c>
      <c r="G405" s="109" t="s">
        <v>177</v>
      </c>
      <c r="H405" s="109" t="s">
        <v>1</v>
      </c>
      <c r="I405" s="109" t="s">
        <v>21</v>
      </c>
      <c r="J405" s="105">
        <v>892</v>
      </c>
      <c r="K405" s="105">
        <v>928</v>
      </c>
      <c r="L405" s="105">
        <v>965</v>
      </c>
    </row>
    <row r="406" spans="1:15" s="11" customFormat="1" ht="31.5" x14ac:dyDescent="0.25">
      <c r="A406" s="110" t="s">
        <v>198</v>
      </c>
      <c r="B406" s="83" t="s">
        <v>108</v>
      </c>
      <c r="C406" s="115" t="s">
        <v>104</v>
      </c>
      <c r="D406" s="115" t="s">
        <v>78</v>
      </c>
      <c r="E406" s="115" t="s">
        <v>2</v>
      </c>
      <c r="F406" s="115" t="s">
        <v>3</v>
      </c>
      <c r="G406" s="108"/>
      <c r="H406" s="108"/>
      <c r="I406" s="108"/>
      <c r="J406" s="101">
        <f>+J407</f>
        <v>102141.69999999998</v>
      </c>
      <c r="K406" s="101">
        <f t="shared" ref="K406:L406" si="149">SUM(K407)</f>
        <v>97162</v>
      </c>
      <c r="L406" s="101">
        <f t="shared" si="149"/>
        <v>101026</v>
      </c>
    </row>
    <row r="407" spans="1:15" s="2" customFormat="1" ht="31.15" customHeight="1" x14ac:dyDescent="0.25">
      <c r="A407" s="110" t="s">
        <v>199</v>
      </c>
      <c r="B407" s="83" t="s">
        <v>532</v>
      </c>
      <c r="C407" s="115" t="s">
        <v>104</v>
      </c>
      <c r="D407" s="115" t="s">
        <v>78</v>
      </c>
      <c r="E407" s="115" t="s">
        <v>1</v>
      </c>
      <c r="F407" s="115" t="s">
        <v>3</v>
      </c>
      <c r="G407" s="108"/>
      <c r="H407" s="108"/>
      <c r="I407" s="108"/>
      <c r="J407" s="101">
        <f>J408+J417+J424+J427+J415</f>
        <v>102141.69999999998</v>
      </c>
      <c r="K407" s="101">
        <f t="shared" ref="K407:L407" si="150">K408+K417+K424+K427+K415</f>
        <v>97162</v>
      </c>
      <c r="L407" s="101">
        <f t="shared" si="150"/>
        <v>101026</v>
      </c>
    </row>
    <row r="408" spans="1:15" s="4" customFormat="1" ht="47.25" x14ac:dyDescent="0.3">
      <c r="A408" s="110"/>
      <c r="B408" s="83" t="s">
        <v>399</v>
      </c>
      <c r="C408" s="115" t="s">
        <v>104</v>
      </c>
      <c r="D408" s="115" t="s">
        <v>78</v>
      </c>
      <c r="E408" s="115" t="s">
        <v>1</v>
      </c>
      <c r="F408" s="115" t="s">
        <v>102</v>
      </c>
      <c r="G408" s="108"/>
      <c r="H408" s="108"/>
      <c r="I408" s="108"/>
      <c r="J408" s="101">
        <f>SUM(J409:J414)</f>
        <v>92667.799999999988</v>
      </c>
      <c r="K408" s="101">
        <f t="shared" ref="K408:L408" si="151">SUM(K409:K414)</f>
        <v>87589</v>
      </c>
      <c r="L408" s="101">
        <f t="shared" si="151"/>
        <v>91081</v>
      </c>
    </row>
    <row r="409" spans="1:15" s="22" customFormat="1" ht="31.5" x14ac:dyDescent="0.3">
      <c r="A409" s="111"/>
      <c r="B409" s="102" t="s">
        <v>411</v>
      </c>
      <c r="C409" s="109" t="s">
        <v>104</v>
      </c>
      <c r="D409" s="109" t="s">
        <v>78</v>
      </c>
      <c r="E409" s="109" t="s">
        <v>1</v>
      </c>
      <c r="F409" s="109" t="s">
        <v>102</v>
      </c>
      <c r="G409" s="109" t="s">
        <v>179</v>
      </c>
      <c r="H409" s="109" t="s">
        <v>1</v>
      </c>
      <c r="I409" s="109" t="s">
        <v>7</v>
      </c>
      <c r="J409" s="105">
        <v>5045</v>
      </c>
      <c r="K409" s="105">
        <v>4716</v>
      </c>
      <c r="L409" s="105">
        <v>4905</v>
      </c>
    </row>
    <row r="410" spans="1:15" s="22" customFormat="1" ht="31.5" x14ac:dyDescent="0.3">
      <c r="A410" s="111"/>
      <c r="B410" s="102" t="s">
        <v>203</v>
      </c>
      <c r="C410" s="109" t="s">
        <v>104</v>
      </c>
      <c r="D410" s="109" t="s">
        <v>78</v>
      </c>
      <c r="E410" s="109" t="s">
        <v>1</v>
      </c>
      <c r="F410" s="109" t="s">
        <v>102</v>
      </c>
      <c r="G410" s="109" t="s">
        <v>179</v>
      </c>
      <c r="H410" s="109" t="s">
        <v>1</v>
      </c>
      <c r="I410" s="109" t="s">
        <v>4</v>
      </c>
      <c r="J410" s="105">
        <v>1617.4</v>
      </c>
      <c r="K410" s="105">
        <v>1513</v>
      </c>
      <c r="L410" s="105">
        <v>1573</v>
      </c>
    </row>
    <row r="411" spans="1:15" s="22" customFormat="1" ht="17.45" customHeight="1" x14ac:dyDescent="0.3">
      <c r="A411" s="111"/>
      <c r="B411" s="102" t="s">
        <v>176</v>
      </c>
      <c r="C411" s="109" t="s">
        <v>104</v>
      </c>
      <c r="D411" s="109" t="s">
        <v>78</v>
      </c>
      <c r="E411" s="109" t="s">
        <v>1</v>
      </c>
      <c r="F411" s="109" t="s">
        <v>102</v>
      </c>
      <c r="G411" s="109" t="s">
        <v>177</v>
      </c>
      <c r="H411" s="109" t="s">
        <v>1</v>
      </c>
      <c r="I411" s="109" t="s">
        <v>4</v>
      </c>
      <c r="J411" s="105">
        <v>723</v>
      </c>
      <c r="K411" s="105">
        <v>752</v>
      </c>
      <c r="L411" s="105">
        <v>782</v>
      </c>
    </row>
    <row r="412" spans="1:15" s="22" customFormat="1" ht="31.5" x14ac:dyDescent="0.3">
      <c r="A412" s="111"/>
      <c r="B412" s="102" t="s">
        <v>203</v>
      </c>
      <c r="C412" s="109" t="s">
        <v>104</v>
      </c>
      <c r="D412" s="109" t="s">
        <v>78</v>
      </c>
      <c r="E412" s="109" t="s">
        <v>1</v>
      </c>
      <c r="F412" s="109" t="s">
        <v>102</v>
      </c>
      <c r="G412" s="109" t="s">
        <v>179</v>
      </c>
      <c r="H412" s="109" t="s">
        <v>1</v>
      </c>
      <c r="I412" s="109" t="s">
        <v>21</v>
      </c>
      <c r="J412" s="105">
        <v>76289.399999999994</v>
      </c>
      <c r="K412" s="105">
        <v>71360</v>
      </c>
      <c r="L412" s="105">
        <v>74206</v>
      </c>
      <c r="M412" s="22">
        <v>-4100</v>
      </c>
      <c r="N412" s="22">
        <v>-4100</v>
      </c>
      <c r="O412" s="22">
        <v>-4100</v>
      </c>
    </row>
    <row r="413" spans="1:15" s="22" customFormat="1" x14ac:dyDescent="0.3">
      <c r="A413" s="111"/>
      <c r="B413" s="102" t="s">
        <v>176</v>
      </c>
      <c r="C413" s="109" t="s">
        <v>104</v>
      </c>
      <c r="D413" s="109" t="s">
        <v>78</v>
      </c>
      <c r="E413" s="109" t="s">
        <v>1</v>
      </c>
      <c r="F413" s="109" t="s">
        <v>102</v>
      </c>
      <c r="G413" s="109" t="s">
        <v>177</v>
      </c>
      <c r="H413" s="109" t="s">
        <v>1</v>
      </c>
      <c r="I413" s="109" t="s">
        <v>21</v>
      </c>
      <c r="J413" s="105">
        <v>8911</v>
      </c>
      <c r="K413" s="105">
        <v>9166</v>
      </c>
      <c r="L413" s="105">
        <v>9533</v>
      </c>
      <c r="M413" s="22" t="s">
        <v>258</v>
      </c>
      <c r="N413" s="22">
        <v>267</v>
      </c>
    </row>
    <row r="414" spans="1:15" s="22" customFormat="1" x14ac:dyDescent="0.3">
      <c r="A414" s="111"/>
      <c r="B414" s="102" t="s">
        <v>180</v>
      </c>
      <c r="C414" s="109" t="s">
        <v>104</v>
      </c>
      <c r="D414" s="109" t="s">
        <v>78</v>
      </c>
      <c r="E414" s="109" t="s">
        <v>1</v>
      </c>
      <c r="F414" s="109" t="s">
        <v>102</v>
      </c>
      <c r="G414" s="109" t="s">
        <v>181</v>
      </c>
      <c r="H414" s="109" t="s">
        <v>1</v>
      </c>
      <c r="I414" s="109" t="s">
        <v>21</v>
      </c>
      <c r="J414" s="105">
        <v>82</v>
      </c>
      <c r="K414" s="105">
        <v>82</v>
      </c>
      <c r="L414" s="105">
        <v>82</v>
      </c>
    </row>
    <row r="415" spans="1:15" s="22" customFormat="1" ht="31.5" x14ac:dyDescent="0.3">
      <c r="A415" s="111"/>
      <c r="B415" s="83" t="s">
        <v>613</v>
      </c>
      <c r="C415" s="115" t="s">
        <v>104</v>
      </c>
      <c r="D415" s="115" t="s">
        <v>78</v>
      </c>
      <c r="E415" s="115" t="s">
        <v>1</v>
      </c>
      <c r="F415" s="115" t="s">
        <v>531</v>
      </c>
      <c r="G415" s="112"/>
      <c r="H415" s="113"/>
      <c r="I415" s="114"/>
      <c r="J415" s="101">
        <f>+J416</f>
        <v>2561.9</v>
      </c>
      <c r="K415" s="101">
        <f t="shared" ref="K415:L415" si="152">+K416</f>
        <v>2395</v>
      </c>
      <c r="L415" s="101">
        <f t="shared" si="152"/>
        <v>2491</v>
      </c>
    </row>
    <row r="416" spans="1:15" s="22" customFormat="1" ht="33.6" customHeight="1" x14ac:dyDescent="0.3">
      <c r="A416" s="111"/>
      <c r="B416" s="102" t="s">
        <v>612</v>
      </c>
      <c r="C416" s="109" t="s">
        <v>104</v>
      </c>
      <c r="D416" s="109" t="s">
        <v>78</v>
      </c>
      <c r="E416" s="109" t="s">
        <v>1</v>
      </c>
      <c r="F416" s="109" t="s">
        <v>531</v>
      </c>
      <c r="G416" s="109" t="s">
        <v>179</v>
      </c>
      <c r="H416" s="109" t="s">
        <v>1</v>
      </c>
      <c r="I416" s="109" t="s">
        <v>4</v>
      </c>
      <c r="J416" s="105">
        <v>2561.9</v>
      </c>
      <c r="K416" s="105">
        <v>2395</v>
      </c>
      <c r="L416" s="105">
        <v>2491</v>
      </c>
    </row>
    <row r="417" spans="1:15" s="33" customFormat="1" ht="94.5" customHeight="1" x14ac:dyDescent="0.25">
      <c r="A417" s="111"/>
      <c r="B417" s="83" t="s">
        <v>268</v>
      </c>
      <c r="C417" s="115" t="s">
        <v>104</v>
      </c>
      <c r="D417" s="115" t="s">
        <v>78</v>
      </c>
      <c r="E417" s="115" t="s">
        <v>1</v>
      </c>
      <c r="F417" s="115" t="s">
        <v>3</v>
      </c>
      <c r="G417" s="147"/>
      <c r="H417" s="148"/>
      <c r="I417" s="149"/>
      <c r="J417" s="101">
        <f>J418+J421</f>
        <v>5565</v>
      </c>
      <c r="K417" s="101">
        <f>K418+K421</f>
        <v>5779</v>
      </c>
      <c r="L417" s="101">
        <f>L418+L421</f>
        <v>6002</v>
      </c>
    </row>
    <row r="418" spans="1:15" s="34" customFormat="1" ht="78.75" x14ac:dyDescent="0.25">
      <c r="A418" s="110"/>
      <c r="B418" s="83" t="s">
        <v>269</v>
      </c>
      <c r="C418" s="115" t="s">
        <v>104</v>
      </c>
      <c r="D418" s="115" t="s">
        <v>78</v>
      </c>
      <c r="E418" s="115" t="s">
        <v>1</v>
      </c>
      <c r="F418" s="115" t="s">
        <v>449</v>
      </c>
      <c r="G418" s="108"/>
      <c r="H418" s="108"/>
      <c r="I418" s="108"/>
      <c r="J418" s="101">
        <f>J419+J420</f>
        <v>1318</v>
      </c>
      <c r="K418" s="101">
        <f>K419+K420</f>
        <v>1366</v>
      </c>
      <c r="L418" s="101">
        <f>L419+L420</f>
        <v>1415</v>
      </c>
    </row>
    <row r="419" spans="1:15" s="22" customFormat="1" ht="31.5" x14ac:dyDescent="0.3">
      <c r="A419" s="111"/>
      <c r="B419" s="102" t="s">
        <v>203</v>
      </c>
      <c r="C419" s="109" t="s">
        <v>104</v>
      </c>
      <c r="D419" s="109" t="s">
        <v>78</v>
      </c>
      <c r="E419" s="109" t="s">
        <v>1</v>
      </c>
      <c r="F419" s="109" t="s">
        <v>449</v>
      </c>
      <c r="G419" s="109" t="s">
        <v>179</v>
      </c>
      <c r="H419" s="109" t="s">
        <v>1</v>
      </c>
      <c r="I419" s="109" t="s">
        <v>84</v>
      </c>
      <c r="J419" s="105">
        <v>1308</v>
      </c>
      <c r="K419" s="105">
        <v>1356</v>
      </c>
      <c r="L419" s="105">
        <v>1405</v>
      </c>
    </row>
    <row r="420" spans="1:15" s="22" customFormat="1" ht="17.25" customHeight="1" x14ac:dyDescent="0.3">
      <c r="A420" s="111"/>
      <c r="B420" s="102" t="s">
        <v>176</v>
      </c>
      <c r="C420" s="109" t="s">
        <v>104</v>
      </c>
      <c r="D420" s="109" t="s">
        <v>78</v>
      </c>
      <c r="E420" s="109" t="s">
        <v>1</v>
      </c>
      <c r="F420" s="109" t="s">
        <v>449</v>
      </c>
      <c r="G420" s="109" t="s">
        <v>177</v>
      </c>
      <c r="H420" s="109" t="s">
        <v>1</v>
      </c>
      <c r="I420" s="109" t="s">
        <v>84</v>
      </c>
      <c r="J420" s="105">
        <v>10</v>
      </c>
      <c r="K420" s="105">
        <v>10</v>
      </c>
      <c r="L420" s="105">
        <v>10</v>
      </c>
    </row>
    <row r="421" spans="1:15" s="22" customFormat="1" ht="67.900000000000006" customHeight="1" x14ac:dyDescent="0.3">
      <c r="A421" s="111"/>
      <c r="B421" s="83" t="s">
        <v>270</v>
      </c>
      <c r="C421" s="115" t="s">
        <v>104</v>
      </c>
      <c r="D421" s="115" t="s">
        <v>78</v>
      </c>
      <c r="E421" s="115" t="s">
        <v>1</v>
      </c>
      <c r="F421" s="115" t="s">
        <v>448</v>
      </c>
      <c r="G421" s="109"/>
      <c r="H421" s="109"/>
      <c r="I421" s="109"/>
      <c r="J421" s="101">
        <f>J422+J423</f>
        <v>4247</v>
      </c>
      <c r="K421" s="101">
        <f>K422+K423</f>
        <v>4413</v>
      </c>
      <c r="L421" s="101">
        <f>L422+L423</f>
        <v>4587</v>
      </c>
    </row>
    <row r="422" spans="1:15" s="22" customFormat="1" ht="31.5" x14ac:dyDescent="0.3">
      <c r="A422" s="111"/>
      <c r="B422" s="102" t="s">
        <v>203</v>
      </c>
      <c r="C422" s="109" t="s">
        <v>104</v>
      </c>
      <c r="D422" s="109" t="s">
        <v>78</v>
      </c>
      <c r="E422" s="109" t="s">
        <v>1</v>
      </c>
      <c r="F422" s="109" t="s">
        <v>448</v>
      </c>
      <c r="G422" s="109" t="s">
        <v>179</v>
      </c>
      <c r="H422" s="109" t="s">
        <v>1</v>
      </c>
      <c r="I422" s="109" t="s">
        <v>84</v>
      </c>
      <c r="J422" s="105">
        <v>4164</v>
      </c>
      <c r="K422" s="105">
        <v>4325</v>
      </c>
      <c r="L422" s="105">
        <v>4494</v>
      </c>
    </row>
    <row r="423" spans="1:15" s="22" customFormat="1" x14ac:dyDescent="0.3">
      <c r="A423" s="111"/>
      <c r="B423" s="102" t="s">
        <v>176</v>
      </c>
      <c r="C423" s="109" t="s">
        <v>104</v>
      </c>
      <c r="D423" s="109" t="s">
        <v>78</v>
      </c>
      <c r="E423" s="109" t="s">
        <v>1</v>
      </c>
      <c r="F423" s="109" t="s">
        <v>448</v>
      </c>
      <c r="G423" s="109" t="s">
        <v>177</v>
      </c>
      <c r="H423" s="109" t="s">
        <v>1</v>
      </c>
      <c r="I423" s="109" t="s">
        <v>84</v>
      </c>
      <c r="J423" s="105">
        <v>83</v>
      </c>
      <c r="K423" s="105">
        <v>88</v>
      </c>
      <c r="L423" s="105">
        <v>93</v>
      </c>
    </row>
    <row r="424" spans="1:15" s="4" customFormat="1" ht="47.25" customHeight="1" x14ac:dyDescent="0.3">
      <c r="A424" s="110"/>
      <c r="B424" s="83" t="s">
        <v>110</v>
      </c>
      <c r="C424" s="115" t="s">
        <v>104</v>
      </c>
      <c r="D424" s="115" t="s">
        <v>78</v>
      </c>
      <c r="E424" s="115" t="s">
        <v>1</v>
      </c>
      <c r="F424" s="115" t="s">
        <v>109</v>
      </c>
      <c r="G424" s="108"/>
      <c r="H424" s="108"/>
      <c r="I424" s="108"/>
      <c r="J424" s="101">
        <f>SUM(J425:J426)</f>
        <v>735</v>
      </c>
      <c r="K424" s="101">
        <f t="shared" ref="K424:L424" si="153">SUM(K425:K426)</f>
        <v>762</v>
      </c>
      <c r="L424" s="101">
        <f t="shared" si="153"/>
        <v>790</v>
      </c>
    </row>
    <row r="425" spans="1:15" s="22" customFormat="1" ht="32.25" customHeight="1" x14ac:dyDescent="0.3">
      <c r="A425" s="111"/>
      <c r="B425" s="102" t="s">
        <v>203</v>
      </c>
      <c r="C425" s="109" t="s">
        <v>104</v>
      </c>
      <c r="D425" s="109" t="s">
        <v>78</v>
      </c>
      <c r="E425" s="109" t="s">
        <v>1</v>
      </c>
      <c r="F425" s="109" t="s">
        <v>109</v>
      </c>
      <c r="G425" s="109" t="s">
        <v>179</v>
      </c>
      <c r="H425" s="109" t="s">
        <v>1</v>
      </c>
      <c r="I425" s="109" t="s">
        <v>84</v>
      </c>
      <c r="J425" s="105">
        <v>729</v>
      </c>
      <c r="K425" s="105">
        <v>756</v>
      </c>
      <c r="L425" s="105">
        <v>784</v>
      </c>
    </row>
    <row r="426" spans="1:15" s="22" customFormat="1" ht="18.75" customHeight="1" x14ac:dyDescent="0.3">
      <c r="A426" s="111"/>
      <c r="B426" s="102" t="s">
        <v>176</v>
      </c>
      <c r="C426" s="109" t="s">
        <v>104</v>
      </c>
      <c r="D426" s="109" t="s">
        <v>78</v>
      </c>
      <c r="E426" s="109" t="s">
        <v>1</v>
      </c>
      <c r="F426" s="109" t="s">
        <v>109</v>
      </c>
      <c r="G426" s="109" t="s">
        <v>177</v>
      </c>
      <c r="H426" s="109" t="s">
        <v>1</v>
      </c>
      <c r="I426" s="109" t="s">
        <v>84</v>
      </c>
      <c r="J426" s="105">
        <v>6</v>
      </c>
      <c r="K426" s="105">
        <v>6</v>
      </c>
      <c r="L426" s="105">
        <v>6</v>
      </c>
    </row>
    <row r="427" spans="1:15" s="4" customFormat="1" ht="31.5" x14ac:dyDescent="0.3">
      <c r="A427" s="110"/>
      <c r="B427" s="83" t="s">
        <v>112</v>
      </c>
      <c r="C427" s="115" t="s">
        <v>104</v>
      </c>
      <c r="D427" s="115" t="s">
        <v>78</v>
      </c>
      <c r="E427" s="115" t="s">
        <v>1</v>
      </c>
      <c r="F427" s="115" t="s">
        <v>111</v>
      </c>
      <c r="G427" s="108"/>
      <c r="H427" s="108"/>
      <c r="I427" s="108"/>
      <c r="J427" s="101">
        <f>SUM(J428:J428)</f>
        <v>612</v>
      </c>
      <c r="K427" s="101">
        <f>SUM(K428:K428)</f>
        <v>637</v>
      </c>
      <c r="L427" s="101">
        <f>SUM(L428:L428)</f>
        <v>662</v>
      </c>
    </row>
    <row r="428" spans="1:15" s="22" customFormat="1" ht="29.45" customHeight="1" x14ac:dyDescent="0.3">
      <c r="A428" s="111"/>
      <c r="B428" s="102" t="s">
        <v>203</v>
      </c>
      <c r="C428" s="109" t="s">
        <v>104</v>
      </c>
      <c r="D428" s="109" t="s">
        <v>78</v>
      </c>
      <c r="E428" s="109" t="s">
        <v>1</v>
      </c>
      <c r="F428" s="109" t="s">
        <v>111</v>
      </c>
      <c r="G428" s="109" t="s">
        <v>179</v>
      </c>
      <c r="H428" s="109" t="s">
        <v>1</v>
      </c>
      <c r="I428" s="109" t="s">
        <v>84</v>
      </c>
      <c r="J428" s="105">
        <v>612</v>
      </c>
      <c r="K428" s="105">
        <v>637</v>
      </c>
      <c r="L428" s="105">
        <v>662</v>
      </c>
    </row>
    <row r="429" spans="1:15" s="11" customFormat="1" ht="36.6" customHeight="1" x14ac:dyDescent="0.25">
      <c r="A429" s="110" t="s">
        <v>372</v>
      </c>
      <c r="B429" s="83" t="s">
        <v>383</v>
      </c>
      <c r="C429" s="115" t="s">
        <v>104</v>
      </c>
      <c r="D429" s="115" t="s">
        <v>80</v>
      </c>
      <c r="E429" s="115" t="s">
        <v>2</v>
      </c>
      <c r="F429" s="115" t="s">
        <v>3</v>
      </c>
      <c r="G429" s="108"/>
      <c r="H429" s="108"/>
      <c r="I429" s="108"/>
      <c r="J429" s="101">
        <f>+J430+J435</f>
        <v>95538.200000000012</v>
      </c>
      <c r="K429" s="101">
        <f>+K430+K435</f>
        <v>89941</v>
      </c>
      <c r="L429" s="101">
        <f>+L430+L435</f>
        <v>93537</v>
      </c>
    </row>
    <row r="430" spans="1:15" s="2" customFormat="1" ht="28.15" customHeight="1" x14ac:dyDescent="0.25">
      <c r="A430" s="110" t="s">
        <v>373</v>
      </c>
      <c r="B430" s="83" t="s">
        <v>113</v>
      </c>
      <c r="C430" s="115" t="s">
        <v>104</v>
      </c>
      <c r="D430" s="115" t="s">
        <v>80</v>
      </c>
      <c r="E430" s="115" t="s">
        <v>1</v>
      </c>
      <c r="F430" s="115" t="s">
        <v>3</v>
      </c>
      <c r="G430" s="108"/>
      <c r="H430" s="108"/>
      <c r="I430" s="108"/>
      <c r="J430" s="101">
        <f>+J431</f>
        <v>82052.100000000006</v>
      </c>
      <c r="K430" s="101">
        <f t="shared" ref="K430:L430" si="154">+K431</f>
        <v>77218</v>
      </c>
      <c r="L430" s="101">
        <f t="shared" si="154"/>
        <v>80305</v>
      </c>
    </row>
    <row r="431" spans="1:15" s="4" customFormat="1" ht="31.5" x14ac:dyDescent="0.3">
      <c r="A431" s="110"/>
      <c r="B431" s="83" t="s">
        <v>12</v>
      </c>
      <c r="C431" s="115" t="s">
        <v>104</v>
      </c>
      <c r="D431" s="115" t="s">
        <v>80</v>
      </c>
      <c r="E431" s="115" t="s">
        <v>1</v>
      </c>
      <c r="F431" s="115" t="s">
        <v>11</v>
      </c>
      <c r="G431" s="108"/>
      <c r="H431" s="108"/>
      <c r="I431" s="108"/>
      <c r="J431" s="101">
        <f>SUM(J432:J434)</f>
        <v>82052.100000000006</v>
      </c>
      <c r="K431" s="101">
        <f>SUM(K432:K434)</f>
        <v>77218</v>
      </c>
      <c r="L431" s="101">
        <f>SUM(L432:L434)</f>
        <v>80305</v>
      </c>
    </row>
    <row r="432" spans="1:15" s="22" customFormat="1" ht="31.5" x14ac:dyDescent="0.3">
      <c r="A432" s="111"/>
      <c r="B432" s="102" t="s">
        <v>203</v>
      </c>
      <c r="C432" s="109" t="s">
        <v>104</v>
      </c>
      <c r="D432" s="109" t="s">
        <v>80</v>
      </c>
      <c r="E432" s="109" t="s">
        <v>1</v>
      </c>
      <c r="F432" s="109" t="s">
        <v>11</v>
      </c>
      <c r="G432" s="109" t="s">
        <v>179</v>
      </c>
      <c r="H432" s="109" t="s">
        <v>1</v>
      </c>
      <c r="I432" s="109" t="s">
        <v>84</v>
      </c>
      <c r="J432" s="105">
        <v>68932.100000000006</v>
      </c>
      <c r="K432" s="105">
        <v>64440</v>
      </c>
      <c r="L432" s="105">
        <v>67016</v>
      </c>
      <c r="M432" s="22">
        <v>2331</v>
      </c>
      <c r="N432" s="22">
        <v>2419</v>
      </c>
      <c r="O432" s="22">
        <v>2517</v>
      </c>
    </row>
    <row r="433" spans="1:15" s="22" customFormat="1" x14ac:dyDescent="0.3">
      <c r="A433" s="111"/>
      <c r="B433" s="102" t="s">
        <v>176</v>
      </c>
      <c r="C433" s="109" t="s">
        <v>104</v>
      </c>
      <c r="D433" s="109" t="s">
        <v>80</v>
      </c>
      <c r="E433" s="109" t="s">
        <v>1</v>
      </c>
      <c r="F433" s="109" t="s">
        <v>11</v>
      </c>
      <c r="G433" s="109" t="s">
        <v>177</v>
      </c>
      <c r="H433" s="109" t="s">
        <v>1</v>
      </c>
      <c r="I433" s="109" t="s">
        <v>84</v>
      </c>
      <c r="J433" s="105">
        <v>13092</v>
      </c>
      <c r="K433" s="105">
        <v>12748</v>
      </c>
      <c r="L433" s="105">
        <v>13258</v>
      </c>
      <c r="M433" s="22">
        <f>-2158-966</f>
        <v>-3124</v>
      </c>
      <c r="N433" s="22">
        <v>-966</v>
      </c>
      <c r="O433" s="22">
        <v>-966</v>
      </c>
    </row>
    <row r="434" spans="1:15" s="22" customFormat="1" x14ac:dyDescent="0.3">
      <c r="A434" s="111"/>
      <c r="B434" s="102" t="s">
        <v>180</v>
      </c>
      <c r="C434" s="109" t="s">
        <v>104</v>
      </c>
      <c r="D434" s="109" t="s">
        <v>80</v>
      </c>
      <c r="E434" s="109" t="s">
        <v>1</v>
      </c>
      <c r="F434" s="109" t="s">
        <v>11</v>
      </c>
      <c r="G434" s="109" t="s">
        <v>181</v>
      </c>
      <c r="H434" s="109" t="s">
        <v>1</v>
      </c>
      <c r="I434" s="109" t="s">
        <v>84</v>
      </c>
      <c r="J434" s="105">
        <v>28</v>
      </c>
      <c r="K434" s="105">
        <v>30</v>
      </c>
      <c r="L434" s="105">
        <v>31</v>
      </c>
    </row>
    <row r="435" spans="1:15" s="7" customFormat="1" ht="31.5" x14ac:dyDescent="0.3">
      <c r="A435" s="110" t="s">
        <v>374</v>
      </c>
      <c r="B435" s="83" t="s">
        <v>285</v>
      </c>
      <c r="C435" s="115" t="s">
        <v>104</v>
      </c>
      <c r="D435" s="115" t="s">
        <v>80</v>
      </c>
      <c r="E435" s="115" t="s">
        <v>7</v>
      </c>
      <c r="F435" s="115" t="s">
        <v>3</v>
      </c>
      <c r="G435" s="108"/>
      <c r="H435" s="108"/>
      <c r="I435" s="108"/>
      <c r="J435" s="101">
        <f>SUM(J436)</f>
        <v>13486.1</v>
      </c>
      <c r="K435" s="101">
        <f t="shared" ref="K435:L435" si="155">SUM(K436)</f>
        <v>12723</v>
      </c>
      <c r="L435" s="101">
        <f t="shared" si="155"/>
        <v>13232</v>
      </c>
    </row>
    <row r="436" spans="1:15" s="22" customFormat="1" ht="31.5" x14ac:dyDescent="0.3">
      <c r="A436" s="111"/>
      <c r="B436" s="83" t="s">
        <v>12</v>
      </c>
      <c r="C436" s="115" t="s">
        <v>104</v>
      </c>
      <c r="D436" s="115" t="s">
        <v>80</v>
      </c>
      <c r="E436" s="115" t="s">
        <v>7</v>
      </c>
      <c r="F436" s="115" t="s">
        <v>11</v>
      </c>
      <c r="G436" s="108"/>
      <c r="H436" s="108"/>
      <c r="I436" s="108"/>
      <c r="J436" s="101">
        <f>SUM(J437:J439)</f>
        <v>13486.1</v>
      </c>
      <c r="K436" s="101">
        <f>SUM(K437:K439)</f>
        <v>12723</v>
      </c>
      <c r="L436" s="101">
        <f>SUM(L437:L439)</f>
        <v>13232</v>
      </c>
    </row>
    <row r="437" spans="1:15" s="22" customFormat="1" ht="31.5" x14ac:dyDescent="0.3">
      <c r="A437" s="111"/>
      <c r="B437" s="102" t="s">
        <v>203</v>
      </c>
      <c r="C437" s="109" t="s">
        <v>104</v>
      </c>
      <c r="D437" s="109" t="s">
        <v>80</v>
      </c>
      <c r="E437" s="109" t="s">
        <v>7</v>
      </c>
      <c r="F437" s="109" t="s">
        <v>11</v>
      </c>
      <c r="G437" s="109" t="s">
        <v>179</v>
      </c>
      <c r="H437" s="109" t="s">
        <v>1</v>
      </c>
      <c r="I437" s="109" t="s">
        <v>84</v>
      </c>
      <c r="J437" s="105">
        <v>12393.1</v>
      </c>
      <c r="K437" s="105">
        <v>11586</v>
      </c>
      <c r="L437" s="105">
        <v>12050</v>
      </c>
    </row>
    <row r="438" spans="1:15" s="22" customFormat="1" ht="16.899999999999999" customHeight="1" x14ac:dyDescent="0.3">
      <c r="A438" s="111"/>
      <c r="B438" s="102" t="s">
        <v>176</v>
      </c>
      <c r="C438" s="109" t="s">
        <v>104</v>
      </c>
      <c r="D438" s="109" t="s">
        <v>80</v>
      </c>
      <c r="E438" s="109" t="s">
        <v>7</v>
      </c>
      <c r="F438" s="109" t="s">
        <v>11</v>
      </c>
      <c r="G438" s="109" t="s">
        <v>177</v>
      </c>
      <c r="H438" s="109" t="s">
        <v>1</v>
      </c>
      <c r="I438" s="109" t="s">
        <v>84</v>
      </c>
      <c r="J438" s="105">
        <v>1092</v>
      </c>
      <c r="K438" s="105">
        <v>1136</v>
      </c>
      <c r="L438" s="105">
        <v>1181</v>
      </c>
    </row>
    <row r="439" spans="1:15" s="22" customFormat="1" x14ac:dyDescent="0.3">
      <c r="A439" s="111"/>
      <c r="B439" s="102" t="s">
        <v>180</v>
      </c>
      <c r="C439" s="109" t="s">
        <v>104</v>
      </c>
      <c r="D439" s="109" t="s">
        <v>80</v>
      </c>
      <c r="E439" s="109" t="s">
        <v>7</v>
      </c>
      <c r="F439" s="109" t="s">
        <v>11</v>
      </c>
      <c r="G439" s="109" t="s">
        <v>181</v>
      </c>
      <c r="H439" s="109" t="s">
        <v>1</v>
      </c>
      <c r="I439" s="109" t="s">
        <v>84</v>
      </c>
      <c r="J439" s="105">
        <v>1</v>
      </c>
      <c r="K439" s="105">
        <v>1</v>
      </c>
      <c r="L439" s="105">
        <v>1</v>
      </c>
    </row>
    <row r="440" spans="1:15" s="17" customFormat="1" ht="47.25" x14ac:dyDescent="0.25">
      <c r="A440" s="110" t="s">
        <v>90</v>
      </c>
      <c r="B440" s="83" t="s">
        <v>115</v>
      </c>
      <c r="C440" s="115" t="s">
        <v>114</v>
      </c>
      <c r="D440" s="115" t="s">
        <v>36</v>
      </c>
      <c r="E440" s="115" t="s">
        <v>2</v>
      </c>
      <c r="F440" s="115" t="s">
        <v>3</v>
      </c>
      <c r="G440" s="108"/>
      <c r="H440" s="108"/>
      <c r="I440" s="108"/>
      <c r="J440" s="101">
        <f>+J441+J446</f>
        <v>13860</v>
      </c>
      <c r="K440" s="101">
        <f t="shared" ref="K440:L440" si="156">SUM(K441)</f>
        <v>13807</v>
      </c>
      <c r="L440" s="101">
        <f t="shared" si="156"/>
        <v>13851.7</v>
      </c>
    </row>
    <row r="441" spans="1:15" s="11" customFormat="1" ht="16.5" x14ac:dyDescent="0.25">
      <c r="A441" s="110" t="s">
        <v>170</v>
      </c>
      <c r="B441" s="83" t="s">
        <v>315</v>
      </c>
      <c r="C441" s="115" t="s">
        <v>114</v>
      </c>
      <c r="D441" s="115" t="s">
        <v>38</v>
      </c>
      <c r="E441" s="115" t="s">
        <v>2</v>
      </c>
      <c r="F441" s="115" t="s">
        <v>3</v>
      </c>
      <c r="G441" s="108"/>
      <c r="H441" s="108"/>
      <c r="I441" s="108"/>
      <c r="J441" s="101">
        <f>SUM(J442)</f>
        <v>13860</v>
      </c>
      <c r="K441" s="101">
        <f t="shared" ref="K441:L442" si="157">SUM(K442)</f>
        <v>13807</v>
      </c>
      <c r="L441" s="101">
        <f t="shared" si="157"/>
        <v>13851.7</v>
      </c>
    </row>
    <row r="442" spans="1:15" s="2" customFormat="1" ht="47.25" x14ac:dyDescent="0.25">
      <c r="A442" s="110" t="s">
        <v>171</v>
      </c>
      <c r="B442" s="83" t="s">
        <v>384</v>
      </c>
      <c r="C442" s="115" t="s">
        <v>114</v>
      </c>
      <c r="D442" s="115" t="s">
        <v>38</v>
      </c>
      <c r="E442" s="115" t="s">
        <v>1</v>
      </c>
      <c r="F442" s="115" t="s">
        <v>3</v>
      </c>
      <c r="G442" s="108"/>
      <c r="H442" s="108"/>
      <c r="I442" s="108"/>
      <c r="J442" s="101">
        <f>SUM(J443)</f>
        <v>13860</v>
      </c>
      <c r="K442" s="101">
        <f t="shared" si="157"/>
        <v>13807</v>
      </c>
      <c r="L442" s="101">
        <f t="shared" si="157"/>
        <v>13851.7</v>
      </c>
    </row>
    <row r="443" spans="1:15" s="4" customFormat="1" ht="21" customHeight="1" x14ac:dyDescent="0.3">
      <c r="A443" s="110"/>
      <c r="B443" s="83" t="s">
        <v>316</v>
      </c>
      <c r="C443" s="115" t="s">
        <v>114</v>
      </c>
      <c r="D443" s="115" t="s">
        <v>38</v>
      </c>
      <c r="E443" s="115" t="s">
        <v>1</v>
      </c>
      <c r="F443" s="115" t="s">
        <v>235</v>
      </c>
      <c r="G443" s="108"/>
      <c r="H443" s="108"/>
      <c r="I443" s="108"/>
      <c r="J443" s="101">
        <f>SUM(J444:J445)</f>
        <v>13860</v>
      </c>
      <c r="K443" s="101">
        <f>SUM(K444:K445)</f>
        <v>13807</v>
      </c>
      <c r="L443" s="101">
        <f>SUM(L444:L445)</f>
        <v>13851.7</v>
      </c>
    </row>
    <row r="444" spans="1:15" s="22" customFormat="1" x14ac:dyDescent="0.3">
      <c r="A444" s="110"/>
      <c r="B444" s="102" t="s">
        <v>249</v>
      </c>
      <c r="C444" s="109" t="s">
        <v>114</v>
      </c>
      <c r="D444" s="109" t="s">
        <v>38</v>
      </c>
      <c r="E444" s="109" t="s">
        <v>1</v>
      </c>
      <c r="F444" s="109" t="s">
        <v>235</v>
      </c>
      <c r="G444" s="109" t="s">
        <v>183</v>
      </c>
      <c r="H444" s="109" t="s">
        <v>70</v>
      </c>
      <c r="I444" s="109" t="s">
        <v>21</v>
      </c>
      <c r="J444" s="105">
        <v>9860</v>
      </c>
      <c r="K444" s="105">
        <v>9807</v>
      </c>
      <c r="L444" s="105">
        <v>9851.7000000000007</v>
      </c>
    </row>
    <row r="445" spans="1:15" s="22" customFormat="1" ht="16.149999999999999" customHeight="1" x14ac:dyDescent="0.3">
      <c r="A445" s="110"/>
      <c r="B445" s="102" t="s">
        <v>250</v>
      </c>
      <c r="C445" s="109" t="s">
        <v>114</v>
      </c>
      <c r="D445" s="109" t="s">
        <v>38</v>
      </c>
      <c r="E445" s="109" t="s">
        <v>1</v>
      </c>
      <c r="F445" s="109" t="s">
        <v>235</v>
      </c>
      <c r="G445" s="109" t="s">
        <v>183</v>
      </c>
      <c r="H445" s="109" t="s">
        <v>70</v>
      </c>
      <c r="I445" s="109" t="s">
        <v>21</v>
      </c>
      <c r="J445" s="105">
        <v>4000</v>
      </c>
      <c r="K445" s="105">
        <v>4000</v>
      </c>
      <c r="L445" s="105">
        <v>4000</v>
      </c>
    </row>
    <row r="446" spans="1:15" s="11" customFormat="1" ht="16.5" hidden="1" x14ac:dyDescent="0.25">
      <c r="A446" s="110" t="s">
        <v>172</v>
      </c>
      <c r="B446" s="83" t="s">
        <v>284</v>
      </c>
      <c r="C446" s="115" t="s">
        <v>114</v>
      </c>
      <c r="D446" s="115" t="s">
        <v>69</v>
      </c>
      <c r="E446" s="115" t="s">
        <v>2</v>
      </c>
      <c r="F446" s="115" t="s">
        <v>3</v>
      </c>
      <c r="G446" s="108"/>
      <c r="H446" s="108"/>
      <c r="I446" s="108"/>
      <c r="J446" s="101">
        <f>SUM(J447)</f>
        <v>0</v>
      </c>
      <c r="K446" s="101">
        <f t="shared" ref="K446:L447" si="158">SUM(K447)</f>
        <v>0</v>
      </c>
      <c r="L446" s="101">
        <f t="shared" si="158"/>
        <v>0</v>
      </c>
    </row>
    <row r="447" spans="1:15" s="2" customFormat="1" ht="31.5" hidden="1" x14ac:dyDescent="0.25">
      <c r="A447" s="110" t="s">
        <v>173</v>
      </c>
      <c r="B447" s="83" t="s">
        <v>286</v>
      </c>
      <c r="C447" s="115" t="s">
        <v>114</v>
      </c>
      <c r="D447" s="115" t="s">
        <v>69</v>
      </c>
      <c r="E447" s="115" t="s">
        <v>7</v>
      </c>
      <c r="F447" s="115" t="s">
        <v>3</v>
      </c>
      <c r="G447" s="108"/>
      <c r="H447" s="108"/>
      <c r="I447" s="108"/>
      <c r="J447" s="101">
        <f>SUM(J448)</f>
        <v>0</v>
      </c>
      <c r="K447" s="101">
        <f t="shared" si="158"/>
        <v>0</v>
      </c>
      <c r="L447" s="101">
        <f t="shared" si="158"/>
        <v>0</v>
      </c>
    </row>
    <row r="448" spans="1:15" s="22" customFormat="1" ht="18.600000000000001" hidden="1" customHeight="1" x14ac:dyDescent="0.3">
      <c r="A448" s="110"/>
      <c r="B448" s="83" t="s">
        <v>25</v>
      </c>
      <c r="C448" s="109" t="s">
        <v>114</v>
      </c>
      <c r="D448" s="109" t="s">
        <v>69</v>
      </c>
      <c r="E448" s="109" t="s">
        <v>7</v>
      </c>
      <c r="F448" s="109" t="s">
        <v>66</v>
      </c>
      <c r="G448" s="109" t="s">
        <v>182</v>
      </c>
      <c r="H448" s="109" t="s">
        <v>30</v>
      </c>
      <c r="I448" s="109" t="s">
        <v>30</v>
      </c>
      <c r="J448" s="105">
        <v>0</v>
      </c>
      <c r="K448" s="105">
        <v>0</v>
      </c>
      <c r="L448" s="105">
        <v>0</v>
      </c>
    </row>
    <row r="449" spans="1:12" s="13" customFormat="1" ht="33" customHeight="1" x14ac:dyDescent="0.3">
      <c r="A449" s="110" t="s">
        <v>91</v>
      </c>
      <c r="B449" s="83" t="s">
        <v>477</v>
      </c>
      <c r="C449" s="115" t="s">
        <v>219</v>
      </c>
      <c r="D449" s="115" t="s">
        <v>36</v>
      </c>
      <c r="E449" s="115" t="s">
        <v>2</v>
      </c>
      <c r="F449" s="115" t="s">
        <v>3</v>
      </c>
      <c r="G449" s="153"/>
      <c r="H449" s="154"/>
      <c r="I449" s="155"/>
      <c r="J449" s="101">
        <f>SUM(J450)</f>
        <v>14</v>
      </c>
      <c r="K449" s="101">
        <f t="shared" ref="K449:L450" si="159">SUM(K450)</f>
        <v>14</v>
      </c>
      <c r="L449" s="101">
        <f t="shared" si="159"/>
        <v>14</v>
      </c>
    </row>
    <row r="450" spans="1:12" s="44" customFormat="1" ht="28.9" customHeight="1" x14ac:dyDescent="0.3">
      <c r="A450" s="110" t="s">
        <v>174</v>
      </c>
      <c r="B450" s="83" t="s">
        <v>398</v>
      </c>
      <c r="C450" s="115" t="s">
        <v>219</v>
      </c>
      <c r="D450" s="115" t="s">
        <v>38</v>
      </c>
      <c r="E450" s="115" t="s">
        <v>2</v>
      </c>
      <c r="F450" s="115" t="s">
        <v>3</v>
      </c>
      <c r="G450" s="156"/>
      <c r="H450" s="157"/>
      <c r="I450" s="158"/>
      <c r="J450" s="101">
        <f>SUM(J451)</f>
        <v>14</v>
      </c>
      <c r="K450" s="101">
        <f t="shared" si="159"/>
        <v>14</v>
      </c>
      <c r="L450" s="101">
        <f t="shared" si="159"/>
        <v>14</v>
      </c>
    </row>
    <row r="451" spans="1:12" s="7" customFormat="1" ht="32.450000000000003" customHeight="1" x14ac:dyDescent="0.3">
      <c r="A451" s="110" t="s">
        <v>175</v>
      </c>
      <c r="B451" s="83" t="s">
        <v>601</v>
      </c>
      <c r="C451" s="115" t="s">
        <v>219</v>
      </c>
      <c r="D451" s="115" t="s">
        <v>38</v>
      </c>
      <c r="E451" s="115" t="s">
        <v>1</v>
      </c>
      <c r="F451" s="115" t="s">
        <v>3</v>
      </c>
      <c r="G451" s="159"/>
      <c r="H451" s="160"/>
      <c r="I451" s="161"/>
      <c r="J451" s="101">
        <f>SUM(J452)</f>
        <v>14</v>
      </c>
      <c r="K451" s="101">
        <f>SUM(K452)</f>
        <v>14</v>
      </c>
      <c r="L451" s="101">
        <f>SUM(L452)</f>
        <v>14</v>
      </c>
    </row>
    <row r="452" spans="1:12" s="22" customFormat="1" ht="18" customHeight="1" x14ac:dyDescent="0.3">
      <c r="A452" s="110"/>
      <c r="B452" s="83" t="s">
        <v>475</v>
      </c>
      <c r="C452" s="115" t="s">
        <v>219</v>
      </c>
      <c r="D452" s="115" t="s">
        <v>38</v>
      </c>
      <c r="E452" s="115" t="s">
        <v>1</v>
      </c>
      <c r="F452" s="115" t="s">
        <v>64</v>
      </c>
      <c r="G452" s="112"/>
      <c r="H452" s="113"/>
      <c r="I452" s="114"/>
      <c r="J452" s="101">
        <f>+J453</f>
        <v>14</v>
      </c>
      <c r="K452" s="101">
        <f t="shared" ref="K452:L452" si="160">+K453</f>
        <v>14</v>
      </c>
      <c r="L452" s="101">
        <f t="shared" si="160"/>
        <v>14</v>
      </c>
    </row>
    <row r="453" spans="1:12" s="22" customFormat="1" ht="18" customHeight="1" x14ac:dyDescent="0.3">
      <c r="A453" s="110"/>
      <c r="B453" s="102" t="s">
        <v>476</v>
      </c>
      <c r="C453" s="109" t="s">
        <v>219</v>
      </c>
      <c r="D453" s="109" t="s">
        <v>38</v>
      </c>
      <c r="E453" s="109" t="s">
        <v>1</v>
      </c>
      <c r="F453" s="109" t="s">
        <v>64</v>
      </c>
      <c r="G453" s="118" t="s">
        <v>177</v>
      </c>
      <c r="H453" s="118" t="s">
        <v>21</v>
      </c>
      <c r="I453" s="118" t="s">
        <v>82</v>
      </c>
      <c r="J453" s="152">
        <v>14</v>
      </c>
      <c r="K453" s="152">
        <v>14</v>
      </c>
      <c r="L453" s="152">
        <v>14</v>
      </c>
    </row>
    <row r="454" spans="1:12" s="13" customFormat="1" ht="48.6" customHeight="1" x14ac:dyDescent="0.3">
      <c r="A454" s="110" t="s">
        <v>104</v>
      </c>
      <c r="B454" s="83" t="s">
        <v>442</v>
      </c>
      <c r="C454" s="115" t="s">
        <v>291</v>
      </c>
      <c r="D454" s="115" t="s">
        <v>36</v>
      </c>
      <c r="E454" s="115" t="s">
        <v>2</v>
      </c>
      <c r="F454" s="94" t="s">
        <v>3</v>
      </c>
      <c r="G454" s="121"/>
      <c r="H454" s="122"/>
      <c r="I454" s="123"/>
      <c r="J454" s="130">
        <f>SUM(+J459+J455)</f>
        <v>15979.1</v>
      </c>
      <c r="K454" s="130">
        <f t="shared" ref="K454:L454" si="161">SUM(+K459+K455)</f>
        <v>0</v>
      </c>
      <c r="L454" s="130">
        <f t="shared" si="161"/>
        <v>0</v>
      </c>
    </row>
    <row r="455" spans="1:12" s="13" customFormat="1" ht="30.75" customHeight="1" x14ac:dyDescent="0.3">
      <c r="A455" s="110"/>
      <c r="B455" s="198" t="s">
        <v>615</v>
      </c>
      <c r="C455" s="115" t="s">
        <v>291</v>
      </c>
      <c r="D455" s="115" t="s">
        <v>38</v>
      </c>
      <c r="E455" s="115" t="s">
        <v>2</v>
      </c>
      <c r="F455" s="94" t="s">
        <v>3</v>
      </c>
      <c r="G455" s="121"/>
      <c r="H455" s="122"/>
      <c r="I455" s="123"/>
      <c r="J455" s="130">
        <f>SUM(J456)</f>
        <v>40.1</v>
      </c>
      <c r="K455" s="130">
        <f t="shared" ref="K455:L455" si="162">SUM(K456)</f>
        <v>0</v>
      </c>
      <c r="L455" s="130">
        <f t="shared" si="162"/>
        <v>0</v>
      </c>
    </row>
    <row r="456" spans="1:12" s="13" customFormat="1" ht="34.5" customHeight="1" x14ac:dyDescent="0.3">
      <c r="A456" s="110"/>
      <c r="B456" s="199" t="s">
        <v>616</v>
      </c>
      <c r="C456" s="115" t="s">
        <v>291</v>
      </c>
      <c r="D456" s="115" t="s">
        <v>38</v>
      </c>
      <c r="E456" s="115" t="s">
        <v>1</v>
      </c>
      <c r="F456" s="94" t="s">
        <v>3</v>
      </c>
      <c r="G456" s="121"/>
      <c r="H456" s="122"/>
      <c r="I456" s="123"/>
      <c r="J456" s="130">
        <f>SUM(J457)</f>
        <v>40.1</v>
      </c>
      <c r="K456" s="130">
        <f t="shared" ref="K456:L456" si="163">SUM(K457)</f>
        <v>0</v>
      </c>
      <c r="L456" s="130">
        <f t="shared" si="163"/>
        <v>0</v>
      </c>
    </row>
    <row r="457" spans="1:12" s="13" customFormat="1" ht="28.5" customHeight="1" x14ac:dyDescent="0.3">
      <c r="A457" s="110"/>
      <c r="B457" s="83" t="s">
        <v>25</v>
      </c>
      <c r="C457" s="115" t="s">
        <v>291</v>
      </c>
      <c r="D457" s="115" t="s">
        <v>38</v>
      </c>
      <c r="E457" s="115" t="s">
        <v>1</v>
      </c>
      <c r="F457" s="94" t="s">
        <v>66</v>
      </c>
      <c r="G457" s="112"/>
      <c r="H457" s="113"/>
      <c r="I457" s="114"/>
      <c r="J457" s="130">
        <f>SUM(J458)</f>
        <v>40.1</v>
      </c>
      <c r="K457" s="130">
        <f t="shared" ref="K457:L457" si="164">SUM(K458)</f>
        <v>0</v>
      </c>
      <c r="L457" s="130">
        <f t="shared" si="164"/>
        <v>0</v>
      </c>
    </row>
    <row r="458" spans="1:12" s="13" customFormat="1" ht="20.25" customHeight="1" x14ac:dyDescent="0.3">
      <c r="A458" s="110"/>
      <c r="B458" s="102" t="s">
        <v>25</v>
      </c>
      <c r="C458" s="109" t="s">
        <v>291</v>
      </c>
      <c r="D458" s="109" t="s">
        <v>38</v>
      </c>
      <c r="E458" s="109" t="s">
        <v>1</v>
      </c>
      <c r="F458" s="129" t="s">
        <v>66</v>
      </c>
      <c r="G458" s="115" t="s">
        <v>182</v>
      </c>
      <c r="H458" s="115" t="s">
        <v>1</v>
      </c>
      <c r="I458" s="115" t="s">
        <v>84</v>
      </c>
      <c r="J458" s="130">
        <v>40.1</v>
      </c>
      <c r="K458" s="130">
        <v>0</v>
      </c>
      <c r="L458" s="130">
        <v>0</v>
      </c>
    </row>
    <row r="459" spans="1:12" s="44" customFormat="1" ht="31.15" customHeight="1" x14ac:dyDescent="0.3">
      <c r="A459" s="110" t="s">
        <v>215</v>
      </c>
      <c r="B459" s="83" t="s">
        <v>488</v>
      </c>
      <c r="C459" s="115" t="s">
        <v>291</v>
      </c>
      <c r="D459" s="115" t="s">
        <v>38</v>
      </c>
      <c r="E459" s="115" t="s">
        <v>7</v>
      </c>
      <c r="F459" s="94" t="s">
        <v>3</v>
      </c>
      <c r="G459" s="121"/>
      <c r="H459" s="122"/>
      <c r="I459" s="123"/>
      <c r="J459" s="130">
        <f>+J460+J463</f>
        <v>15939</v>
      </c>
      <c r="K459" s="130">
        <f t="shared" ref="K459:L459" si="165">K460</f>
        <v>0</v>
      </c>
      <c r="L459" s="130">
        <f t="shared" si="165"/>
        <v>0</v>
      </c>
    </row>
    <row r="460" spans="1:12" s="7" customFormat="1" ht="27" customHeight="1" x14ac:dyDescent="0.3">
      <c r="A460" s="110" t="s">
        <v>445</v>
      </c>
      <c r="B460" s="83" t="s">
        <v>443</v>
      </c>
      <c r="C460" s="115" t="s">
        <v>291</v>
      </c>
      <c r="D460" s="115" t="s">
        <v>38</v>
      </c>
      <c r="E460" s="115" t="s">
        <v>7</v>
      </c>
      <c r="F460" s="94" t="s">
        <v>3</v>
      </c>
      <c r="G460" s="121"/>
      <c r="H460" s="122"/>
      <c r="I460" s="123"/>
      <c r="J460" s="130">
        <f>+J461</f>
        <v>10850</v>
      </c>
      <c r="K460" s="130">
        <f t="shared" ref="K460:L460" si="166">+K461</f>
        <v>0</v>
      </c>
      <c r="L460" s="130">
        <f t="shared" si="166"/>
        <v>0</v>
      </c>
    </row>
    <row r="461" spans="1:12" s="22" customFormat="1" ht="19.899999999999999" customHeight="1" x14ac:dyDescent="0.3">
      <c r="A461" s="110"/>
      <c r="B461" s="83" t="s">
        <v>474</v>
      </c>
      <c r="C461" s="115" t="s">
        <v>291</v>
      </c>
      <c r="D461" s="115" t="s">
        <v>38</v>
      </c>
      <c r="E461" s="115" t="s">
        <v>7</v>
      </c>
      <c r="F461" s="94" t="s">
        <v>444</v>
      </c>
      <c r="G461" s="112"/>
      <c r="H461" s="113"/>
      <c r="I461" s="114"/>
      <c r="J461" s="130">
        <f>+J462</f>
        <v>10850</v>
      </c>
      <c r="K461" s="130">
        <f t="shared" ref="K461:L461" si="167">+K462</f>
        <v>0</v>
      </c>
      <c r="L461" s="130">
        <f t="shared" si="167"/>
        <v>0</v>
      </c>
    </row>
    <row r="462" spans="1:12" s="22" customFormat="1" ht="17.45" customHeight="1" x14ac:dyDescent="0.3">
      <c r="A462" s="110"/>
      <c r="B462" s="162" t="s">
        <v>180</v>
      </c>
      <c r="C462" s="109" t="s">
        <v>291</v>
      </c>
      <c r="D462" s="109" t="s">
        <v>38</v>
      </c>
      <c r="E462" s="109" t="s">
        <v>7</v>
      </c>
      <c r="F462" s="129" t="s">
        <v>444</v>
      </c>
      <c r="G462" s="124" t="s">
        <v>181</v>
      </c>
      <c r="H462" s="109" t="s">
        <v>21</v>
      </c>
      <c r="I462" s="125" t="s">
        <v>82</v>
      </c>
      <c r="J462" s="152">
        <v>10850</v>
      </c>
      <c r="K462" s="152">
        <v>0</v>
      </c>
      <c r="L462" s="152">
        <v>0</v>
      </c>
    </row>
    <row r="463" spans="1:12" s="7" customFormat="1" ht="35.450000000000003" customHeight="1" x14ac:dyDescent="0.3">
      <c r="A463" s="110" t="s">
        <v>602</v>
      </c>
      <c r="B463" s="83" t="s">
        <v>459</v>
      </c>
      <c r="C463" s="115" t="s">
        <v>291</v>
      </c>
      <c r="D463" s="115" t="s">
        <v>38</v>
      </c>
      <c r="E463" s="115" t="s">
        <v>4</v>
      </c>
      <c r="F463" s="94" t="s">
        <v>3</v>
      </c>
      <c r="G463" s="121"/>
      <c r="H463" s="122"/>
      <c r="I463" s="123"/>
      <c r="J463" s="130">
        <f>+J464</f>
        <v>5089</v>
      </c>
      <c r="K463" s="130">
        <f t="shared" ref="K463:L463" si="168">+K464</f>
        <v>0</v>
      </c>
      <c r="L463" s="130">
        <f t="shared" si="168"/>
        <v>0</v>
      </c>
    </row>
    <row r="464" spans="1:12" s="22" customFormat="1" ht="30" customHeight="1" x14ac:dyDescent="0.3">
      <c r="A464" s="110"/>
      <c r="B464" s="83" t="s">
        <v>461</v>
      </c>
      <c r="C464" s="115" t="s">
        <v>291</v>
      </c>
      <c r="D464" s="115" t="s">
        <v>38</v>
      </c>
      <c r="E464" s="115" t="s">
        <v>4</v>
      </c>
      <c r="F464" s="94" t="s">
        <v>3</v>
      </c>
      <c r="G464" s="121"/>
      <c r="H464" s="122"/>
      <c r="I464" s="123"/>
      <c r="J464" s="130">
        <f>+J465</f>
        <v>5089</v>
      </c>
      <c r="K464" s="130">
        <f t="shared" ref="K464:L464" si="169">+K465</f>
        <v>0</v>
      </c>
      <c r="L464" s="130">
        <f t="shared" si="169"/>
        <v>0</v>
      </c>
    </row>
    <row r="465" spans="1:16" s="22" customFormat="1" ht="18.600000000000001" customHeight="1" x14ac:dyDescent="0.3">
      <c r="A465" s="110"/>
      <c r="B465" s="83" t="s">
        <v>460</v>
      </c>
      <c r="C465" s="109" t="s">
        <v>291</v>
      </c>
      <c r="D465" s="109" t="s">
        <v>38</v>
      </c>
      <c r="E465" s="109" t="s">
        <v>4</v>
      </c>
      <c r="F465" s="129" t="s">
        <v>462</v>
      </c>
      <c r="G465" s="109" t="s">
        <v>177</v>
      </c>
      <c r="H465" s="109" t="s">
        <v>21</v>
      </c>
      <c r="I465" s="109" t="s">
        <v>82</v>
      </c>
      <c r="J465" s="152">
        <v>5089</v>
      </c>
      <c r="K465" s="152">
        <v>0</v>
      </c>
      <c r="L465" s="152">
        <v>0</v>
      </c>
    </row>
    <row r="466" spans="1:16" s="13" customFormat="1" ht="30" customHeight="1" x14ac:dyDescent="0.3">
      <c r="A466" s="110" t="s">
        <v>114</v>
      </c>
      <c r="B466" s="83" t="s">
        <v>424</v>
      </c>
      <c r="C466" s="115" t="s">
        <v>30</v>
      </c>
      <c r="D466" s="115" t="s">
        <v>36</v>
      </c>
      <c r="E466" s="115" t="s">
        <v>2</v>
      </c>
      <c r="F466" s="94" t="s">
        <v>3</v>
      </c>
      <c r="G466" s="121"/>
      <c r="H466" s="122"/>
      <c r="I466" s="123"/>
      <c r="J466" s="130">
        <f>+J467</f>
        <v>1143.7</v>
      </c>
      <c r="K466" s="130">
        <f t="shared" ref="K466:L466" si="170">+K467</f>
        <v>1106.2</v>
      </c>
      <c r="L466" s="130">
        <f t="shared" si="170"/>
        <v>0</v>
      </c>
      <c r="M466" s="42" t="e">
        <f>+#REF!+M467</f>
        <v>#REF!</v>
      </c>
      <c r="N466" s="42" t="e">
        <f>+#REF!+N467</f>
        <v>#REF!</v>
      </c>
      <c r="O466" s="42" t="e">
        <f>+#REF!+O467</f>
        <v>#REF!</v>
      </c>
      <c r="P466" s="42" t="e">
        <f>+#REF!+P467</f>
        <v>#REF!</v>
      </c>
    </row>
    <row r="467" spans="1:16" s="44" customFormat="1" ht="47.25" customHeight="1" x14ac:dyDescent="0.3">
      <c r="A467" s="110" t="s">
        <v>218</v>
      </c>
      <c r="B467" s="83" t="s">
        <v>425</v>
      </c>
      <c r="C467" s="115" t="s">
        <v>30</v>
      </c>
      <c r="D467" s="115" t="s">
        <v>80</v>
      </c>
      <c r="E467" s="115" t="s">
        <v>7</v>
      </c>
      <c r="F467" s="94" t="s">
        <v>3</v>
      </c>
      <c r="G467" s="121"/>
      <c r="H467" s="122"/>
      <c r="I467" s="123"/>
      <c r="J467" s="130">
        <f>+J468</f>
        <v>1143.7</v>
      </c>
      <c r="K467" s="130">
        <f>+K468</f>
        <v>1106.2</v>
      </c>
      <c r="L467" s="130">
        <f t="shared" ref="L467:L468" si="171">+L468</f>
        <v>0</v>
      </c>
    </row>
    <row r="468" spans="1:16" s="22" customFormat="1" ht="18" customHeight="1" x14ac:dyDescent="0.3">
      <c r="A468" s="110"/>
      <c r="B468" s="83" t="s">
        <v>473</v>
      </c>
      <c r="C468" s="115" t="s">
        <v>30</v>
      </c>
      <c r="D468" s="115" t="s">
        <v>80</v>
      </c>
      <c r="E468" s="115" t="s">
        <v>7</v>
      </c>
      <c r="F468" s="94" t="s">
        <v>426</v>
      </c>
      <c r="G468" s="112"/>
      <c r="H468" s="113"/>
      <c r="I468" s="114"/>
      <c r="J468" s="130">
        <f>+J469</f>
        <v>1143.7</v>
      </c>
      <c r="K468" s="130">
        <f t="shared" ref="K468" si="172">+K469</f>
        <v>1106.2</v>
      </c>
      <c r="L468" s="130">
        <f t="shared" si="171"/>
        <v>0</v>
      </c>
    </row>
    <row r="469" spans="1:16" s="22" customFormat="1" ht="19.149999999999999" customHeight="1" x14ac:dyDescent="0.3">
      <c r="A469" s="110"/>
      <c r="B469" s="102" t="s">
        <v>340</v>
      </c>
      <c r="C469" s="109" t="s">
        <v>30</v>
      </c>
      <c r="D469" s="109" t="s">
        <v>80</v>
      </c>
      <c r="E469" s="109" t="s">
        <v>7</v>
      </c>
      <c r="F469" s="129" t="s">
        <v>426</v>
      </c>
      <c r="G469" s="124" t="s">
        <v>187</v>
      </c>
      <c r="H469" s="109" t="s">
        <v>21</v>
      </c>
      <c r="I469" s="125" t="s">
        <v>82</v>
      </c>
      <c r="J469" s="152">
        <v>1143.7</v>
      </c>
      <c r="K469" s="152">
        <v>1106.2</v>
      </c>
      <c r="L469" s="152">
        <v>0</v>
      </c>
    </row>
    <row r="470" spans="1:16" s="13" customFormat="1" ht="30.75" customHeight="1" x14ac:dyDescent="0.3">
      <c r="A470" s="110" t="s">
        <v>219</v>
      </c>
      <c r="B470" s="83" t="s">
        <v>333</v>
      </c>
      <c r="C470" s="115" t="s">
        <v>84</v>
      </c>
      <c r="D470" s="115" t="s">
        <v>36</v>
      </c>
      <c r="E470" s="115" t="s">
        <v>36</v>
      </c>
      <c r="F470" s="115" t="s">
        <v>3</v>
      </c>
      <c r="G470" s="115"/>
      <c r="H470" s="115"/>
      <c r="I470" s="115"/>
      <c r="J470" s="101">
        <f>+J471</f>
        <v>2480.4</v>
      </c>
      <c r="K470" s="101">
        <f t="shared" ref="K470:L470" si="173">+K471</f>
        <v>2480.4</v>
      </c>
      <c r="L470" s="101">
        <f t="shared" si="173"/>
        <v>2480.4</v>
      </c>
    </row>
    <row r="471" spans="1:16" s="44" customFormat="1" ht="34.15" customHeight="1" x14ac:dyDescent="0.3">
      <c r="A471" s="200" t="s">
        <v>220</v>
      </c>
      <c r="B471" s="83" t="s">
        <v>433</v>
      </c>
      <c r="C471" s="96" t="s">
        <v>84</v>
      </c>
      <c r="D471" s="115" t="s">
        <v>80</v>
      </c>
      <c r="E471" s="115" t="s">
        <v>2</v>
      </c>
      <c r="F471" s="94" t="s">
        <v>3</v>
      </c>
      <c r="G471" s="94"/>
      <c r="H471" s="95"/>
      <c r="I471" s="96"/>
      <c r="J471" s="130">
        <f>J472</f>
        <v>2480.4</v>
      </c>
      <c r="K471" s="130">
        <f t="shared" ref="K471:L471" si="174">K472</f>
        <v>2480.4</v>
      </c>
      <c r="L471" s="130">
        <f t="shared" si="174"/>
        <v>2480.4</v>
      </c>
    </row>
    <row r="472" spans="1:16" s="22" customFormat="1" ht="30.6" customHeight="1" x14ac:dyDescent="0.3">
      <c r="A472" s="200"/>
      <c r="B472" s="102" t="s">
        <v>514</v>
      </c>
      <c r="C472" s="96" t="s">
        <v>84</v>
      </c>
      <c r="D472" s="115" t="s">
        <v>80</v>
      </c>
      <c r="E472" s="115" t="s">
        <v>1</v>
      </c>
      <c r="F472" s="115" t="s">
        <v>309</v>
      </c>
      <c r="G472" s="106" t="s">
        <v>187</v>
      </c>
      <c r="H472" s="106" t="s">
        <v>73</v>
      </c>
      <c r="I472" s="106" t="s">
        <v>7</v>
      </c>
      <c r="J472" s="101">
        <v>2480.4</v>
      </c>
      <c r="K472" s="101">
        <v>2480.4</v>
      </c>
      <c r="L472" s="101">
        <v>2480.4</v>
      </c>
    </row>
    <row r="473" spans="1:16" s="13" customFormat="1" ht="47.25" x14ac:dyDescent="0.3">
      <c r="A473" s="200" t="s">
        <v>291</v>
      </c>
      <c r="B473" s="83" t="s">
        <v>216</v>
      </c>
      <c r="C473" s="96" t="s">
        <v>217</v>
      </c>
      <c r="D473" s="115" t="s">
        <v>36</v>
      </c>
      <c r="E473" s="115" t="s">
        <v>2</v>
      </c>
      <c r="F473" s="115" t="s">
        <v>3</v>
      </c>
      <c r="G473" s="108"/>
      <c r="H473" s="108"/>
      <c r="I473" s="108"/>
      <c r="J473" s="101">
        <f>+J474</f>
        <v>9942.7000000000007</v>
      </c>
      <c r="K473" s="101">
        <f t="shared" ref="K473:L473" si="175">+K474</f>
        <v>5447.5</v>
      </c>
      <c r="L473" s="101">
        <f t="shared" si="175"/>
        <v>6082.6</v>
      </c>
    </row>
    <row r="474" spans="1:16" s="44" customFormat="1" ht="35.450000000000003" customHeight="1" x14ac:dyDescent="0.3">
      <c r="A474" s="110" t="s">
        <v>254</v>
      </c>
      <c r="B474" s="83" t="s">
        <v>552</v>
      </c>
      <c r="C474" s="115" t="s">
        <v>217</v>
      </c>
      <c r="D474" s="115" t="s">
        <v>80</v>
      </c>
      <c r="E474" s="115" t="s">
        <v>7</v>
      </c>
      <c r="F474" s="115" t="s">
        <v>3</v>
      </c>
      <c r="G474" s="108"/>
      <c r="H474" s="108"/>
      <c r="I474" s="108"/>
      <c r="J474" s="101">
        <f>J475</f>
        <v>9942.7000000000007</v>
      </c>
      <c r="K474" s="101">
        <f>K475</f>
        <v>5447.5</v>
      </c>
      <c r="L474" s="101">
        <f>L475</f>
        <v>6082.6</v>
      </c>
    </row>
    <row r="475" spans="1:16" s="12" customFormat="1" ht="39" customHeight="1" x14ac:dyDescent="0.3">
      <c r="A475" s="110"/>
      <c r="B475" s="83" t="s">
        <v>472</v>
      </c>
      <c r="C475" s="115" t="s">
        <v>217</v>
      </c>
      <c r="D475" s="115" t="s">
        <v>80</v>
      </c>
      <c r="E475" s="115" t="s">
        <v>7</v>
      </c>
      <c r="F475" s="115" t="s">
        <v>294</v>
      </c>
      <c r="G475" s="108"/>
      <c r="H475" s="108"/>
      <c r="I475" s="108"/>
      <c r="J475" s="101">
        <f>SUM(J476)</f>
        <v>9942.7000000000007</v>
      </c>
      <c r="K475" s="101">
        <f t="shared" ref="K475:L475" si="176">SUM(K476)</f>
        <v>5447.5</v>
      </c>
      <c r="L475" s="101">
        <f t="shared" si="176"/>
        <v>6082.6</v>
      </c>
    </row>
    <row r="476" spans="1:16" s="22" customFormat="1" x14ac:dyDescent="0.3">
      <c r="A476" s="110"/>
      <c r="B476" s="107" t="s">
        <v>176</v>
      </c>
      <c r="C476" s="109" t="s">
        <v>217</v>
      </c>
      <c r="D476" s="109" t="s">
        <v>80</v>
      </c>
      <c r="E476" s="109" t="s">
        <v>7</v>
      </c>
      <c r="F476" s="109" t="s">
        <v>294</v>
      </c>
      <c r="G476" s="109" t="s">
        <v>177</v>
      </c>
      <c r="H476" s="109" t="s">
        <v>21</v>
      </c>
      <c r="I476" s="109" t="s">
        <v>30</v>
      </c>
      <c r="J476" s="105">
        <v>9942.7000000000007</v>
      </c>
      <c r="K476" s="105">
        <v>5447.5</v>
      </c>
      <c r="L476" s="105">
        <v>6082.6</v>
      </c>
    </row>
    <row r="477" spans="1:16" s="13" customFormat="1" ht="36.6" customHeight="1" x14ac:dyDescent="0.3">
      <c r="A477" s="110" t="s">
        <v>457</v>
      </c>
      <c r="B477" s="83" t="s">
        <v>281</v>
      </c>
      <c r="C477" s="115" t="s">
        <v>282</v>
      </c>
      <c r="D477" s="115" t="s">
        <v>36</v>
      </c>
      <c r="E477" s="115" t="s">
        <v>2</v>
      </c>
      <c r="F477" s="115" t="s">
        <v>3</v>
      </c>
      <c r="G477" s="153"/>
      <c r="H477" s="154"/>
      <c r="I477" s="155"/>
      <c r="J477" s="101">
        <f>+J478</f>
        <v>4955.7</v>
      </c>
      <c r="K477" s="101">
        <f t="shared" ref="K477:L477" si="177">+K478</f>
        <v>4955.7</v>
      </c>
      <c r="L477" s="101">
        <f t="shared" si="177"/>
        <v>4955.7</v>
      </c>
    </row>
    <row r="478" spans="1:16" s="44" customFormat="1" ht="64.900000000000006" customHeight="1" x14ac:dyDescent="0.3">
      <c r="A478" s="110" t="s">
        <v>458</v>
      </c>
      <c r="B478" s="83" t="s">
        <v>355</v>
      </c>
      <c r="C478" s="115" t="s">
        <v>282</v>
      </c>
      <c r="D478" s="115" t="s">
        <v>80</v>
      </c>
      <c r="E478" s="115" t="s">
        <v>2</v>
      </c>
      <c r="F478" s="115" t="s">
        <v>3</v>
      </c>
      <c r="G478" s="121"/>
      <c r="H478" s="122"/>
      <c r="I478" s="123"/>
      <c r="J478" s="101">
        <f>J479</f>
        <v>4955.7</v>
      </c>
      <c r="K478" s="101">
        <f t="shared" ref="K478:L478" si="178">K479</f>
        <v>4955.7</v>
      </c>
      <c r="L478" s="101">
        <f t="shared" si="178"/>
        <v>4955.7</v>
      </c>
    </row>
    <row r="479" spans="1:16" s="22" customFormat="1" ht="16.899999999999999" customHeight="1" x14ac:dyDescent="0.3">
      <c r="A479" s="110"/>
      <c r="B479" s="102" t="s">
        <v>356</v>
      </c>
      <c r="C479" s="109" t="s">
        <v>282</v>
      </c>
      <c r="D479" s="109" t="s">
        <v>80</v>
      </c>
      <c r="E479" s="109" t="s">
        <v>1</v>
      </c>
      <c r="F479" s="109" t="s">
        <v>283</v>
      </c>
      <c r="G479" s="124" t="s">
        <v>187</v>
      </c>
      <c r="H479" s="109" t="s">
        <v>30</v>
      </c>
      <c r="I479" s="125" t="s">
        <v>4</v>
      </c>
      <c r="J479" s="105">
        <v>4955.7</v>
      </c>
      <c r="K479" s="105">
        <v>4955.7</v>
      </c>
      <c r="L479" s="105">
        <v>4955.7</v>
      </c>
    </row>
    <row r="480" spans="1:16" s="13" customFormat="1" ht="85.9" hidden="1" customHeight="1" x14ac:dyDescent="0.3">
      <c r="A480" s="110" t="s">
        <v>439</v>
      </c>
      <c r="B480" s="83" t="s">
        <v>406</v>
      </c>
      <c r="C480" s="115" t="s">
        <v>409</v>
      </c>
      <c r="D480" s="115" t="s">
        <v>80</v>
      </c>
      <c r="E480" s="115" t="s">
        <v>2</v>
      </c>
      <c r="F480" s="115" t="s">
        <v>3</v>
      </c>
      <c r="G480" s="124"/>
      <c r="H480" s="151"/>
      <c r="I480" s="125"/>
      <c r="J480" s="101">
        <f>+J481</f>
        <v>0</v>
      </c>
      <c r="K480" s="101">
        <f t="shared" ref="K480:L480" si="179">+K481</f>
        <v>0</v>
      </c>
      <c r="L480" s="101">
        <f t="shared" si="179"/>
        <v>0</v>
      </c>
    </row>
    <row r="481" spans="1:16" s="22" customFormat="1" ht="31.15" hidden="1" customHeight="1" x14ac:dyDescent="0.3">
      <c r="A481" s="110" t="s">
        <v>394</v>
      </c>
      <c r="B481" s="83" t="s">
        <v>407</v>
      </c>
      <c r="C481" s="115" t="s">
        <v>409</v>
      </c>
      <c r="D481" s="115" t="s">
        <v>80</v>
      </c>
      <c r="E481" s="115" t="s">
        <v>2</v>
      </c>
      <c r="F481" s="115" t="s">
        <v>3</v>
      </c>
      <c r="G481" s="124"/>
      <c r="H481" s="151"/>
      <c r="I481" s="125"/>
      <c r="J481" s="101">
        <f>+J482</f>
        <v>0</v>
      </c>
      <c r="K481" s="101">
        <f t="shared" ref="K481:L481" si="180">+K482</f>
        <v>0</v>
      </c>
      <c r="L481" s="101">
        <f t="shared" si="180"/>
        <v>0</v>
      </c>
    </row>
    <row r="482" spans="1:16" s="44" customFormat="1" ht="31.15" hidden="1" customHeight="1" x14ac:dyDescent="0.3">
      <c r="A482" s="110" t="s">
        <v>523</v>
      </c>
      <c r="B482" s="83" t="s">
        <v>492</v>
      </c>
      <c r="C482" s="115" t="s">
        <v>409</v>
      </c>
      <c r="D482" s="115" t="s">
        <v>80</v>
      </c>
      <c r="E482" s="115" t="s">
        <v>1</v>
      </c>
      <c r="F482" s="115" t="s">
        <v>3</v>
      </c>
      <c r="G482" s="124"/>
      <c r="H482" s="151"/>
      <c r="I482" s="125"/>
      <c r="J482" s="101">
        <f>+J483</f>
        <v>0</v>
      </c>
      <c r="K482" s="101">
        <f t="shared" ref="K482:L482" si="181">+K483</f>
        <v>0</v>
      </c>
      <c r="L482" s="101">
        <f t="shared" si="181"/>
        <v>0</v>
      </c>
    </row>
    <row r="483" spans="1:16" s="22" customFormat="1" ht="48" hidden="1" customHeight="1" x14ac:dyDescent="0.3">
      <c r="A483" s="110"/>
      <c r="B483" s="83" t="s">
        <v>410</v>
      </c>
      <c r="C483" s="115" t="s">
        <v>409</v>
      </c>
      <c r="D483" s="115" t="s">
        <v>80</v>
      </c>
      <c r="E483" s="115" t="s">
        <v>1</v>
      </c>
      <c r="F483" s="115" t="s">
        <v>3</v>
      </c>
      <c r="G483" s="121"/>
      <c r="H483" s="95"/>
      <c r="I483" s="123"/>
      <c r="J483" s="101">
        <f>+J484+J485+J486</f>
        <v>0</v>
      </c>
      <c r="K483" s="101">
        <f t="shared" ref="K483:P483" si="182">+K484</f>
        <v>0</v>
      </c>
      <c r="L483" s="101">
        <f t="shared" si="182"/>
        <v>0</v>
      </c>
      <c r="M483" s="3">
        <f t="shared" si="182"/>
        <v>0</v>
      </c>
      <c r="N483" s="3">
        <f t="shared" si="182"/>
        <v>0</v>
      </c>
      <c r="O483" s="3">
        <f t="shared" si="182"/>
        <v>0</v>
      </c>
      <c r="P483" s="3">
        <f t="shared" si="182"/>
        <v>0</v>
      </c>
    </row>
    <row r="484" spans="1:16" s="22" customFormat="1" ht="20.45" hidden="1" customHeight="1" x14ac:dyDescent="0.3">
      <c r="A484" s="110"/>
      <c r="B484" s="102" t="s">
        <v>408</v>
      </c>
      <c r="C484" s="109" t="s">
        <v>409</v>
      </c>
      <c r="D484" s="109" t="s">
        <v>80</v>
      </c>
      <c r="E484" s="109" t="s">
        <v>1</v>
      </c>
      <c r="F484" s="116" t="s">
        <v>280</v>
      </c>
      <c r="G484" s="109" t="s">
        <v>187</v>
      </c>
      <c r="H484" s="109" t="s">
        <v>90</v>
      </c>
      <c r="I484" s="109" t="s">
        <v>4</v>
      </c>
      <c r="J484" s="105"/>
      <c r="K484" s="105"/>
      <c r="L484" s="105"/>
    </row>
    <row r="485" spans="1:16" s="22" customFormat="1" ht="20.45" hidden="1" customHeight="1" x14ac:dyDescent="0.3">
      <c r="A485" s="110"/>
      <c r="B485" s="102" t="s">
        <v>408</v>
      </c>
      <c r="C485" s="109" t="s">
        <v>409</v>
      </c>
      <c r="D485" s="109" t="s">
        <v>80</v>
      </c>
      <c r="E485" s="109" t="s">
        <v>1</v>
      </c>
      <c r="F485" s="116" t="s">
        <v>414</v>
      </c>
      <c r="G485" s="109" t="s">
        <v>187</v>
      </c>
      <c r="H485" s="109" t="s">
        <v>90</v>
      </c>
      <c r="I485" s="109" t="s">
        <v>4</v>
      </c>
      <c r="J485" s="105"/>
      <c r="K485" s="105"/>
      <c r="L485" s="105"/>
    </row>
    <row r="486" spans="1:16" s="22" customFormat="1" ht="20.45" hidden="1" customHeight="1" x14ac:dyDescent="0.3">
      <c r="A486" s="110"/>
      <c r="B486" s="102" t="s">
        <v>408</v>
      </c>
      <c r="C486" s="109" t="s">
        <v>409</v>
      </c>
      <c r="D486" s="109" t="s">
        <v>80</v>
      </c>
      <c r="E486" s="109" t="s">
        <v>1</v>
      </c>
      <c r="F486" s="116" t="s">
        <v>276</v>
      </c>
      <c r="G486" s="109" t="s">
        <v>187</v>
      </c>
      <c r="H486" s="109" t="s">
        <v>90</v>
      </c>
      <c r="I486" s="109" t="s">
        <v>4</v>
      </c>
      <c r="J486" s="105"/>
      <c r="K486" s="105"/>
      <c r="L486" s="105"/>
    </row>
    <row r="487" spans="1:16" s="13" customFormat="1" ht="47.25" x14ac:dyDescent="0.3">
      <c r="A487" s="110" t="s">
        <v>393</v>
      </c>
      <c r="B487" s="83" t="s">
        <v>274</v>
      </c>
      <c r="C487" s="115" t="s">
        <v>275</v>
      </c>
      <c r="D487" s="115" t="s">
        <v>36</v>
      </c>
      <c r="E487" s="115" t="s">
        <v>2</v>
      </c>
      <c r="F487" s="96" t="s">
        <v>3</v>
      </c>
      <c r="G487" s="147"/>
      <c r="H487" s="148"/>
      <c r="I487" s="149"/>
      <c r="J487" s="101">
        <f>+J488+J491+J494</f>
        <v>153898</v>
      </c>
      <c r="K487" s="101">
        <f t="shared" ref="K487:L487" si="183">+K488+K491+K494</f>
        <v>37178</v>
      </c>
      <c r="L487" s="101">
        <f t="shared" si="183"/>
        <v>37178</v>
      </c>
    </row>
    <row r="488" spans="1:16" s="29" customFormat="1" ht="31.5" x14ac:dyDescent="0.3">
      <c r="A488" s="110" t="s">
        <v>394</v>
      </c>
      <c r="B488" s="83" t="s">
        <v>453</v>
      </c>
      <c r="C488" s="115" t="s">
        <v>275</v>
      </c>
      <c r="D488" s="115" t="s">
        <v>80</v>
      </c>
      <c r="E488" s="115" t="s">
        <v>1</v>
      </c>
      <c r="F488" s="115" t="s">
        <v>3</v>
      </c>
      <c r="G488" s="84"/>
      <c r="H488" s="85"/>
      <c r="I488" s="86"/>
      <c r="J488" s="101">
        <f>+J489</f>
        <v>3898</v>
      </c>
      <c r="K488" s="101">
        <f t="shared" ref="K488:L489" si="184">+K489</f>
        <v>3898</v>
      </c>
      <c r="L488" s="101">
        <f t="shared" si="184"/>
        <v>3898</v>
      </c>
    </row>
    <row r="489" spans="1:16" s="29" customFormat="1" ht="47.25" x14ac:dyDescent="0.3">
      <c r="A489" s="110"/>
      <c r="B489" s="83" t="s">
        <v>471</v>
      </c>
      <c r="C489" s="115" t="s">
        <v>275</v>
      </c>
      <c r="D489" s="115" t="s">
        <v>80</v>
      </c>
      <c r="E489" s="115" t="s">
        <v>1</v>
      </c>
      <c r="F489" s="115" t="s">
        <v>357</v>
      </c>
      <c r="G489" s="84"/>
      <c r="H489" s="85"/>
      <c r="I489" s="86"/>
      <c r="J489" s="101">
        <f>+J490</f>
        <v>3898</v>
      </c>
      <c r="K489" s="101">
        <f t="shared" si="184"/>
        <v>3898</v>
      </c>
      <c r="L489" s="101">
        <f t="shared" si="184"/>
        <v>3898</v>
      </c>
    </row>
    <row r="490" spans="1:16" s="20" customFormat="1" x14ac:dyDescent="0.3">
      <c r="A490" s="111"/>
      <c r="B490" s="102" t="s">
        <v>296</v>
      </c>
      <c r="C490" s="109" t="s">
        <v>275</v>
      </c>
      <c r="D490" s="109" t="s">
        <v>80</v>
      </c>
      <c r="E490" s="109" t="s">
        <v>1</v>
      </c>
      <c r="F490" s="109" t="s">
        <v>357</v>
      </c>
      <c r="G490" s="120" t="s">
        <v>187</v>
      </c>
      <c r="H490" s="103" t="s">
        <v>30</v>
      </c>
      <c r="I490" s="150" t="s">
        <v>7</v>
      </c>
      <c r="J490" s="105">
        <v>3898</v>
      </c>
      <c r="K490" s="105">
        <v>3898</v>
      </c>
      <c r="L490" s="105">
        <v>3898</v>
      </c>
    </row>
    <row r="491" spans="1:16" s="44" customFormat="1" ht="47.25" x14ac:dyDescent="0.3">
      <c r="A491" s="110" t="s">
        <v>544</v>
      </c>
      <c r="B491" s="83" t="s">
        <v>431</v>
      </c>
      <c r="C491" s="115" t="s">
        <v>275</v>
      </c>
      <c r="D491" s="115" t="s">
        <v>69</v>
      </c>
      <c r="E491" s="115" t="s">
        <v>1</v>
      </c>
      <c r="F491" s="115" t="s">
        <v>3</v>
      </c>
      <c r="G491" s="93"/>
      <c r="H491" s="201"/>
      <c r="I491" s="202"/>
      <c r="J491" s="101">
        <f>+J492</f>
        <v>150000</v>
      </c>
      <c r="K491" s="101">
        <f t="shared" ref="K491:L492" si="185">+K492</f>
        <v>0</v>
      </c>
      <c r="L491" s="101">
        <f t="shared" si="185"/>
        <v>0</v>
      </c>
    </row>
    <row r="492" spans="1:16" s="20" customFormat="1" ht="31.9" customHeight="1" x14ac:dyDescent="0.3">
      <c r="A492" s="111"/>
      <c r="B492" s="83" t="s">
        <v>470</v>
      </c>
      <c r="C492" s="115" t="s">
        <v>275</v>
      </c>
      <c r="D492" s="115" t="s">
        <v>69</v>
      </c>
      <c r="E492" s="115" t="s">
        <v>1</v>
      </c>
      <c r="F492" s="115" t="s">
        <v>446</v>
      </c>
      <c r="G492" s="84"/>
      <c r="H492" s="85"/>
      <c r="I492" s="86"/>
      <c r="J492" s="101">
        <f>+J493</f>
        <v>150000</v>
      </c>
      <c r="K492" s="101">
        <f t="shared" si="185"/>
        <v>0</v>
      </c>
      <c r="L492" s="101">
        <f t="shared" si="185"/>
        <v>0</v>
      </c>
    </row>
    <row r="493" spans="1:16" s="20" customFormat="1" ht="19.899999999999999" customHeight="1" x14ac:dyDescent="0.3">
      <c r="A493" s="111"/>
      <c r="B493" s="102" t="s">
        <v>469</v>
      </c>
      <c r="C493" s="109" t="s">
        <v>275</v>
      </c>
      <c r="D493" s="109" t="s">
        <v>69</v>
      </c>
      <c r="E493" s="109" t="s">
        <v>1</v>
      </c>
      <c r="F493" s="109" t="s">
        <v>446</v>
      </c>
      <c r="G493" s="120" t="s">
        <v>187</v>
      </c>
      <c r="H493" s="103" t="s">
        <v>30</v>
      </c>
      <c r="I493" s="150" t="s">
        <v>30</v>
      </c>
      <c r="J493" s="152">
        <v>150000</v>
      </c>
      <c r="K493" s="152">
        <v>0</v>
      </c>
      <c r="L493" s="152">
        <v>0</v>
      </c>
    </row>
    <row r="494" spans="1:16" s="44" customFormat="1" ht="47.25" x14ac:dyDescent="0.3">
      <c r="A494" s="110" t="s">
        <v>545</v>
      </c>
      <c r="B494" s="178" t="s">
        <v>452</v>
      </c>
      <c r="C494" s="115" t="s">
        <v>275</v>
      </c>
      <c r="D494" s="115" t="s">
        <v>80</v>
      </c>
      <c r="E494" s="115" t="s">
        <v>33</v>
      </c>
      <c r="F494" s="94" t="s">
        <v>3</v>
      </c>
      <c r="G494" s="94"/>
      <c r="H494" s="95"/>
      <c r="I494" s="96"/>
      <c r="J494" s="130">
        <f>+J495+J497</f>
        <v>0</v>
      </c>
      <c r="K494" s="130">
        <f t="shared" ref="K494:L494" si="186">+K495+K497</f>
        <v>33280</v>
      </c>
      <c r="L494" s="130">
        <f t="shared" si="186"/>
        <v>33280</v>
      </c>
    </row>
    <row r="495" spans="1:16" s="20" customFormat="1" ht="31.5" x14ac:dyDescent="0.3">
      <c r="A495" s="110"/>
      <c r="B495" s="102" t="s">
        <v>466</v>
      </c>
      <c r="C495" s="115" t="s">
        <v>275</v>
      </c>
      <c r="D495" s="115" t="s">
        <v>80</v>
      </c>
      <c r="E495" s="115" t="s">
        <v>33</v>
      </c>
      <c r="F495" s="115" t="s">
        <v>358</v>
      </c>
      <c r="G495" s="163"/>
      <c r="H495" s="164"/>
      <c r="I495" s="165"/>
      <c r="J495" s="130">
        <f>+J496</f>
        <v>0</v>
      </c>
      <c r="K495" s="130">
        <f t="shared" ref="K495:L495" si="187">+K496</f>
        <v>33000</v>
      </c>
      <c r="L495" s="130">
        <f t="shared" si="187"/>
        <v>33000</v>
      </c>
    </row>
    <row r="496" spans="1:16" s="20" customFormat="1" x14ac:dyDescent="0.3">
      <c r="A496" s="111"/>
      <c r="B496" s="102" t="s">
        <v>467</v>
      </c>
      <c r="C496" s="109" t="s">
        <v>275</v>
      </c>
      <c r="D496" s="109" t="s">
        <v>80</v>
      </c>
      <c r="E496" s="109" t="s">
        <v>33</v>
      </c>
      <c r="F496" s="109" t="s">
        <v>358</v>
      </c>
      <c r="G496" s="104" t="s">
        <v>187</v>
      </c>
      <c r="H496" s="104" t="s">
        <v>30</v>
      </c>
      <c r="I496" s="104" t="s">
        <v>7</v>
      </c>
      <c r="J496" s="105">
        <v>0</v>
      </c>
      <c r="K496" s="105">
        <v>33000</v>
      </c>
      <c r="L496" s="105">
        <v>33000</v>
      </c>
    </row>
    <row r="497" spans="1:16" s="20" customFormat="1" ht="47.25" x14ac:dyDescent="0.3">
      <c r="A497" s="111"/>
      <c r="B497" s="102" t="s">
        <v>468</v>
      </c>
      <c r="C497" s="115" t="s">
        <v>275</v>
      </c>
      <c r="D497" s="115" t="s">
        <v>80</v>
      </c>
      <c r="E497" s="115" t="s">
        <v>33</v>
      </c>
      <c r="F497" s="115" t="s">
        <v>427</v>
      </c>
      <c r="G497" s="106"/>
      <c r="H497" s="106"/>
      <c r="I497" s="106"/>
      <c r="J497" s="101">
        <f>+J498</f>
        <v>0</v>
      </c>
      <c r="K497" s="101">
        <f t="shared" ref="K497:P497" si="188">+K498</f>
        <v>280</v>
      </c>
      <c r="L497" s="101">
        <f t="shared" si="188"/>
        <v>280</v>
      </c>
      <c r="M497" s="37">
        <f t="shared" si="188"/>
        <v>0</v>
      </c>
      <c r="N497" s="37">
        <f t="shared" si="188"/>
        <v>0</v>
      </c>
      <c r="O497" s="37">
        <f t="shared" si="188"/>
        <v>0</v>
      </c>
      <c r="P497" s="37">
        <f t="shared" si="188"/>
        <v>0</v>
      </c>
    </row>
    <row r="498" spans="1:16" s="20" customFormat="1" x14ac:dyDescent="0.3">
      <c r="A498" s="111"/>
      <c r="B498" s="102" t="s">
        <v>467</v>
      </c>
      <c r="C498" s="109" t="s">
        <v>275</v>
      </c>
      <c r="D498" s="109" t="s">
        <v>80</v>
      </c>
      <c r="E498" s="109" t="s">
        <v>33</v>
      </c>
      <c r="F498" s="109" t="s">
        <v>427</v>
      </c>
      <c r="G498" s="104" t="s">
        <v>187</v>
      </c>
      <c r="H498" s="104" t="s">
        <v>30</v>
      </c>
      <c r="I498" s="104" t="s">
        <v>7</v>
      </c>
      <c r="J498" s="105">
        <v>0</v>
      </c>
      <c r="K498" s="105">
        <v>280</v>
      </c>
      <c r="L498" s="105">
        <v>280</v>
      </c>
    </row>
    <row r="499" spans="1:16" s="59" customFormat="1" ht="31.5" x14ac:dyDescent="0.3">
      <c r="A499" s="110" t="s">
        <v>439</v>
      </c>
      <c r="B499" s="83" t="s">
        <v>251</v>
      </c>
      <c r="C499" s="115" t="s">
        <v>252</v>
      </c>
      <c r="D499" s="115" t="s">
        <v>36</v>
      </c>
      <c r="E499" s="115" t="s">
        <v>2</v>
      </c>
      <c r="F499" s="115" t="s">
        <v>3</v>
      </c>
      <c r="G499" s="108"/>
      <c r="H499" s="108"/>
      <c r="I499" s="108"/>
      <c r="J499" s="101">
        <f>+J512+J515+J520+J500+J508</f>
        <v>127934.29999999999</v>
      </c>
      <c r="K499" s="101">
        <f>+K512+K515+K520+K500+K508</f>
        <v>21153.599999999999</v>
      </c>
      <c r="L499" s="101">
        <f>+L512+L515+L520+L500+L508</f>
        <v>51153.599999999999</v>
      </c>
      <c r="M499" s="35">
        <f t="shared" ref="M499:P499" si="189">+M512+M515</f>
        <v>0</v>
      </c>
      <c r="N499" s="35">
        <f t="shared" si="189"/>
        <v>0</v>
      </c>
      <c r="O499" s="35">
        <f t="shared" si="189"/>
        <v>0</v>
      </c>
      <c r="P499" s="35">
        <f t="shared" si="189"/>
        <v>0</v>
      </c>
    </row>
    <row r="500" spans="1:16" s="61" customFormat="1" ht="18.75" x14ac:dyDescent="0.3">
      <c r="A500" s="110" t="s">
        <v>546</v>
      </c>
      <c r="B500" s="203" t="s">
        <v>432</v>
      </c>
      <c r="C500" s="115" t="s">
        <v>252</v>
      </c>
      <c r="D500" s="115" t="s">
        <v>69</v>
      </c>
      <c r="E500" s="115" t="s">
        <v>21</v>
      </c>
      <c r="F500" s="115" t="s">
        <v>3</v>
      </c>
      <c r="G500" s="94"/>
      <c r="H500" s="95"/>
      <c r="I500" s="96"/>
      <c r="J500" s="101">
        <f>+J501+J503</f>
        <v>99339.3</v>
      </c>
      <c r="K500" s="101">
        <f t="shared" ref="K500:L500" si="190">+K503</f>
        <v>0</v>
      </c>
      <c r="L500" s="101">
        <f t="shared" si="190"/>
        <v>0</v>
      </c>
      <c r="M500" s="45"/>
      <c r="N500" s="45"/>
      <c r="O500" s="45"/>
      <c r="P500" s="45"/>
    </row>
    <row r="501" spans="1:16" s="14" customFormat="1" ht="18.75" x14ac:dyDescent="0.3">
      <c r="A501" s="110"/>
      <c r="B501" s="166" t="s">
        <v>463</v>
      </c>
      <c r="C501" s="115" t="s">
        <v>252</v>
      </c>
      <c r="D501" s="115" t="s">
        <v>69</v>
      </c>
      <c r="E501" s="115" t="s">
        <v>21</v>
      </c>
      <c r="F501" s="115" t="s">
        <v>493</v>
      </c>
      <c r="G501" s="94"/>
      <c r="H501" s="95"/>
      <c r="I501" s="96"/>
      <c r="J501" s="101">
        <f>+J502</f>
        <v>16313.2</v>
      </c>
      <c r="K501" s="101">
        <f t="shared" ref="K501:L501" si="191">+K502</f>
        <v>0</v>
      </c>
      <c r="L501" s="101">
        <f t="shared" si="191"/>
        <v>0</v>
      </c>
      <c r="M501" s="43"/>
      <c r="N501" s="43"/>
      <c r="O501" s="43"/>
      <c r="P501" s="43"/>
    </row>
    <row r="502" spans="1:16" s="14" customFormat="1" ht="18.75" x14ac:dyDescent="0.3">
      <c r="A502" s="110"/>
      <c r="B502" s="167" t="s">
        <v>340</v>
      </c>
      <c r="C502" s="109" t="s">
        <v>252</v>
      </c>
      <c r="D502" s="109" t="s">
        <v>69</v>
      </c>
      <c r="E502" s="109" t="s">
        <v>21</v>
      </c>
      <c r="F502" s="109" t="s">
        <v>493</v>
      </c>
      <c r="G502" s="129" t="s">
        <v>187</v>
      </c>
      <c r="H502" s="109" t="s">
        <v>34</v>
      </c>
      <c r="I502" s="116" t="s">
        <v>21</v>
      </c>
      <c r="J502" s="105">
        <v>16313.2</v>
      </c>
      <c r="K502" s="105">
        <v>0</v>
      </c>
      <c r="L502" s="105">
        <v>0</v>
      </c>
      <c r="M502" s="43"/>
      <c r="N502" s="43"/>
      <c r="O502" s="43"/>
      <c r="P502" s="43"/>
    </row>
    <row r="503" spans="1:16" s="14" customFormat="1" ht="18.75" x14ac:dyDescent="0.3">
      <c r="A503" s="110"/>
      <c r="B503" s="166" t="s">
        <v>463</v>
      </c>
      <c r="C503" s="109" t="s">
        <v>252</v>
      </c>
      <c r="D503" s="109" t="s">
        <v>69</v>
      </c>
      <c r="E503" s="109" t="s">
        <v>21</v>
      </c>
      <c r="F503" s="109" t="s">
        <v>305</v>
      </c>
      <c r="G503" s="94"/>
      <c r="H503" s="95"/>
      <c r="I503" s="96"/>
      <c r="J503" s="101">
        <f>+J504+J505+J506+J507</f>
        <v>83026.100000000006</v>
      </c>
      <c r="K503" s="101">
        <f t="shared" ref="K503:L503" si="192">+K504+K505+K506+K507</f>
        <v>0</v>
      </c>
      <c r="L503" s="101">
        <f t="shared" si="192"/>
        <v>0</v>
      </c>
      <c r="M503" s="43"/>
      <c r="N503" s="43"/>
      <c r="O503" s="43"/>
      <c r="P503" s="43"/>
    </row>
    <row r="504" spans="1:16" s="14" customFormat="1" ht="18.75" x14ac:dyDescent="0.3">
      <c r="A504" s="110"/>
      <c r="B504" s="167" t="s">
        <v>340</v>
      </c>
      <c r="C504" s="109" t="s">
        <v>252</v>
      </c>
      <c r="D504" s="109" t="s">
        <v>69</v>
      </c>
      <c r="E504" s="109" t="s">
        <v>21</v>
      </c>
      <c r="F504" s="109" t="s">
        <v>305</v>
      </c>
      <c r="G504" s="129" t="s">
        <v>187</v>
      </c>
      <c r="H504" s="109" t="s">
        <v>34</v>
      </c>
      <c r="I504" s="116" t="s">
        <v>21</v>
      </c>
      <c r="J504" s="105">
        <v>60027.9</v>
      </c>
      <c r="K504" s="105">
        <v>0</v>
      </c>
      <c r="L504" s="105">
        <v>0</v>
      </c>
      <c r="M504" s="43"/>
      <c r="N504" s="43"/>
      <c r="O504" s="43"/>
      <c r="P504" s="43"/>
    </row>
    <row r="505" spans="1:16" s="14" customFormat="1" ht="16.899999999999999" customHeight="1" x14ac:dyDescent="0.3">
      <c r="A505" s="110"/>
      <c r="B505" s="167" t="s">
        <v>385</v>
      </c>
      <c r="C505" s="109" t="s">
        <v>252</v>
      </c>
      <c r="D505" s="109" t="s">
        <v>69</v>
      </c>
      <c r="E505" s="109" t="s">
        <v>21</v>
      </c>
      <c r="F505" s="109" t="s">
        <v>305</v>
      </c>
      <c r="G505" s="129" t="s">
        <v>187</v>
      </c>
      <c r="H505" s="109" t="s">
        <v>34</v>
      </c>
      <c r="I505" s="116" t="s">
        <v>21</v>
      </c>
      <c r="J505" s="105">
        <v>22998.2</v>
      </c>
      <c r="K505" s="105">
        <v>0</v>
      </c>
      <c r="L505" s="105">
        <v>0</v>
      </c>
      <c r="M505" s="43"/>
      <c r="N505" s="43"/>
      <c r="O505" s="43"/>
      <c r="P505" s="43"/>
    </row>
    <row r="506" spans="1:16" s="14" customFormat="1" ht="18.75" hidden="1" x14ac:dyDescent="0.3">
      <c r="A506" s="110"/>
      <c r="B506" s="167" t="s">
        <v>340</v>
      </c>
      <c r="C506" s="109" t="s">
        <v>252</v>
      </c>
      <c r="D506" s="109" t="s">
        <v>69</v>
      </c>
      <c r="E506" s="109" t="s">
        <v>21</v>
      </c>
      <c r="F506" s="109" t="s">
        <v>305</v>
      </c>
      <c r="G506" s="129" t="s">
        <v>187</v>
      </c>
      <c r="H506" s="109" t="s">
        <v>90</v>
      </c>
      <c r="I506" s="116" t="s">
        <v>4</v>
      </c>
      <c r="J506" s="105">
        <v>0</v>
      </c>
      <c r="K506" s="105"/>
      <c r="L506" s="105">
        <v>0</v>
      </c>
      <c r="M506" s="43"/>
      <c r="N506" s="43"/>
      <c r="O506" s="43"/>
      <c r="P506" s="43"/>
    </row>
    <row r="507" spans="1:16" s="14" customFormat="1" ht="18.75" hidden="1" x14ac:dyDescent="0.3">
      <c r="A507" s="110"/>
      <c r="B507" s="167" t="s">
        <v>385</v>
      </c>
      <c r="C507" s="109" t="s">
        <v>252</v>
      </c>
      <c r="D507" s="109" t="s">
        <v>69</v>
      </c>
      <c r="E507" s="109" t="s">
        <v>21</v>
      </c>
      <c r="F507" s="109" t="s">
        <v>305</v>
      </c>
      <c r="G507" s="129" t="s">
        <v>187</v>
      </c>
      <c r="H507" s="109" t="s">
        <v>90</v>
      </c>
      <c r="I507" s="116" t="s">
        <v>4</v>
      </c>
      <c r="J507" s="105"/>
      <c r="K507" s="105"/>
      <c r="L507" s="105"/>
      <c r="M507" s="43"/>
      <c r="N507" s="43"/>
      <c r="O507" s="43"/>
      <c r="P507" s="43"/>
    </row>
    <row r="508" spans="1:16" s="46" customFormat="1" ht="18.75" x14ac:dyDescent="0.3">
      <c r="A508" s="110" t="s">
        <v>547</v>
      </c>
      <c r="B508" s="203" t="s">
        <v>428</v>
      </c>
      <c r="C508" s="115" t="s">
        <v>252</v>
      </c>
      <c r="D508" s="115" t="s">
        <v>69</v>
      </c>
      <c r="E508" s="115" t="s">
        <v>30</v>
      </c>
      <c r="F508" s="115" t="s">
        <v>3</v>
      </c>
      <c r="G508" s="94"/>
      <c r="H508" s="95"/>
      <c r="I508" s="96"/>
      <c r="J508" s="101">
        <f>+J509</f>
        <v>6125.4000000000005</v>
      </c>
      <c r="K508" s="101">
        <f t="shared" ref="K508:L508" si="193">+K509</f>
        <v>0</v>
      </c>
      <c r="L508" s="101">
        <f t="shared" si="193"/>
        <v>0</v>
      </c>
      <c r="M508" s="45"/>
      <c r="N508" s="45"/>
      <c r="O508" s="45"/>
      <c r="P508" s="45"/>
    </row>
    <row r="509" spans="1:16" s="46" customFormat="1" ht="18.75" x14ac:dyDescent="0.3">
      <c r="A509" s="110"/>
      <c r="B509" s="168" t="s">
        <v>464</v>
      </c>
      <c r="C509" s="115" t="s">
        <v>252</v>
      </c>
      <c r="D509" s="115" t="s">
        <v>69</v>
      </c>
      <c r="E509" s="115" t="s">
        <v>30</v>
      </c>
      <c r="F509" s="115" t="s">
        <v>305</v>
      </c>
      <c r="G509" s="94"/>
      <c r="H509" s="95"/>
      <c r="I509" s="96"/>
      <c r="J509" s="101">
        <f>+J510+J511</f>
        <v>6125.4000000000005</v>
      </c>
      <c r="K509" s="101">
        <f t="shared" ref="K509:L509" si="194">+K510+K511</f>
        <v>0</v>
      </c>
      <c r="L509" s="101">
        <f t="shared" si="194"/>
        <v>0</v>
      </c>
      <c r="M509" s="45"/>
      <c r="N509" s="45"/>
      <c r="O509" s="45"/>
      <c r="P509" s="45"/>
    </row>
    <row r="510" spans="1:16" s="14" customFormat="1" ht="18.75" x14ac:dyDescent="0.3">
      <c r="A510" s="110"/>
      <c r="B510" s="162" t="s">
        <v>405</v>
      </c>
      <c r="C510" s="109" t="s">
        <v>252</v>
      </c>
      <c r="D510" s="109" t="s">
        <v>69</v>
      </c>
      <c r="E510" s="109" t="s">
        <v>30</v>
      </c>
      <c r="F510" s="109" t="s">
        <v>305</v>
      </c>
      <c r="G510" s="129" t="s">
        <v>187</v>
      </c>
      <c r="H510" s="109" t="s">
        <v>30</v>
      </c>
      <c r="I510" s="116" t="s">
        <v>4</v>
      </c>
      <c r="J510" s="105">
        <v>4764.1000000000004</v>
      </c>
      <c r="K510" s="105">
        <v>0</v>
      </c>
      <c r="L510" s="105">
        <v>0</v>
      </c>
      <c r="M510" s="43"/>
      <c r="N510" s="43"/>
      <c r="O510" s="43"/>
      <c r="P510" s="43"/>
    </row>
    <row r="511" spans="1:16" s="14" customFormat="1" ht="18.75" x14ac:dyDescent="0.3">
      <c r="A511" s="110"/>
      <c r="B511" s="102" t="s">
        <v>440</v>
      </c>
      <c r="C511" s="109" t="s">
        <v>252</v>
      </c>
      <c r="D511" s="109" t="s">
        <v>69</v>
      </c>
      <c r="E511" s="109" t="s">
        <v>30</v>
      </c>
      <c r="F511" s="109" t="s">
        <v>305</v>
      </c>
      <c r="G511" s="129" t="s">
        <v>187</v>
      </c>
      <c r="H511" s="109" t="s">
        <v>30</v>
      </c>
      <c r="I511" s="116" t="s">
        <v>4</v>
      </c>
      <c r="J511" s="105">
        <v>1361.3</v>
      </c>
      <c r="K511" s="105">
        <v>0</v>
      </c>
      <c r="L511" s="105">
        <v>0</v>
      </c>
      <c r="M511" s="43"/>
      <c r="N511" s="43"/>
      <c r="O511" s="43"/>
      <c r="P511" s="43"/>
    </row>
    <row r="512" spans="1:16" s="44" customFormat="1" ht="47.25" x14ac:dyDescent="0.3">
      <c r="A512" s="110" t="s">
        <v>548</v>
      </c>
      <c r="B512" s="83" t="s">
        <v>351</v>
      </c>
      <c r="C512" s="115" t="s">
        <v>252</v>
      </c>
      <c r="D512" s="115" t="s">
        <v>80</v>
      </c>
      <c r="E512" s="115" t="s">
        <v>1</v>
      </c>
      <c r="F512" s="115" t="s">
        <v>3</v>
      </c>
      <c r="G512" s="147"/>
      <c r="H512" s="148"/>
      <c r="I512" s="149"/>
      <c r="J512" s="101">
        <f>+J513</f>
        <v>3000</v>
      </c>
      <c r="K512" s="101">
        <f t="shared" ref="K512:L513" si="195">+K513</f>
        <v>2000</v>
      </c>
      <c r="L512" s="101">
        <f t="shared" si="195"/>
        <v>1000</v>
      </c>
    </row>
    <row r="513" spans="1:12" s="20" customFormat="1" ht="36.6" customHeight="1" x14ac:dyDescent="0.3">
      <c r="A513" s="110"/>
      <c r="B513" s="83" t="s">
        <v>482</v>
      </c>
      <c r="C513" s="115" t="s">
        <v>252</v>
      </c>
      <c r="D513" s="115" t="s">
        <v>80</v>
      </c>
      <c r="E513" s="115" t="s">
        <v>1</v>
      </c>
      <c r="F513" s="115" t="s">
        <v>338</v>
      </c>
      <c r="G513" s="129"/>
      <c r="H513" s="151"/>
      <c r="I513" s="116"/>
      <c r="J513" s="101">
        <f>+J514</f>
        <v>3000</v>
      </c>
      <c r="K513" s="101">
        <f t="shared" si="195"/>
        <v>2000</v>
      </c>
      <c r="L513" s="101">
        <f t="shared" si="195"/>
        <v>1000</v>
      </c>
    </row>
    <row r="514" spans="1:12" s="22" customFormat="1" x14ac:dyDescent="0.3">
      <c r="A514" s="110"/>
      <c r="B514" s="102" t="s">
        <v>296</v>
      </c>
      <c r="C514" s="109" t="s">
        <v>252</v>
      </c>
      <c r="D514" s="109" t="s">
        <v>80</v>
      </c>
      <c r="E514" s="109" t="s">
        <v>1</v>
      </c>
      <c r="F514" s="109" t="s">
        <v>338</v>
      </c>
      <c r="G514" s="129" t="s">
        <v>187</v>
      </c>
      <c r="H514" s="109" t="s">
        <v>90</v>
      </c>
      <c r="I514" s="116" t="s">
        <v>4</v>
      </c>
      <c r="J514" s="105">
        <v>3000</v>
      </c>
      <c r="K514" s="105">
        <v>2000</v>
      </c>
      <c r="L514" s="105">
        <v>1000</v>
      </c>
    </row>
    <row r="515" spans="1:12" s="44" customFormat="1" ht="31.5" x14ac:dyDescent="0.3">
      <c r="A515" s="110" t="s">
        <v>549</v>
      </c>
      <c r="B515" s="83" t="s">
        <v>352</v>
      </c>
      <c r="C515" s="115" t="s">
        <v>252</v>
      </c>
      <c r="D515" s="115" t="s">
        <v>80</v>
      </c>
      <c r="E515" s="115" t="s">
        <v>7</v>
      </c>
      <c r="F515" s="115" t="s">
        <v>3</v>
      </c>
      <c r="G515" s="147"/>
      <c r="H515" s="148"/>
      <c r="I515" s="149"/>
      <c r="J515" s="101">
        <f>+J518+J516</f>
        <v>19469.599999999999</v>
      </c>
      <c r="K515" s="101">
        <f t="shared" ref="K515:L515" si="196">+K518+K516</f>
        <v>19153.599999999999</v>
      </c>
      <c r="L515" s="101">
        <f t="shared" si="196"/>
        <v>19153.599999999999</v>
      </c>
    </row>
    <row r="516" spans="1:12" s="68" customFormat="1" ht="31.5" x14ac:dyDescent="0.3">
      <c r="A516" s="110"/>
      <c r="B516" s="83" t="s">
        <v>614</v>
      </c>
      <c r="C516" s="115" t="s">
        <v>252</v>
      </c>
      <c r="D516" s="115" t="s">
        <v>80</v>
      </c>
      <c r="E516" s="115" t="s">
        <v>7</v>
      </c>
      <c r="F516" s="115" t="s">
        <v>253</v>
      </c>
      <c r="G516" s="147"/>
      <c r="H516" s="148"/>
      <c r="I516" s="149"/>
      <c r="J516" s="101">
        <f>+J517</f>
        <v>316</v>
      </c>
      <c r="K516" s="101">
        <f t="shared" ref="K516:L516" si="197">+K517</f>
        <v>0</v>
      </c>
      <c r="L516" s="101">
        <f t="shared" si="197"/>
        <v>0</v>
      </c>
    </row>
    <row r="517" spans="1:12" s="68" customFormat="1" x14ac:dyDescent="0.3">
      <c r="A517" s="110"/>
      <c r="B517" s="102" t="s">
        <v>296</v>
      </c>
      <c r="C517" s="109" t="s">
        <v>252</v>
      </c>
      <c r="D517" s="109" t="s">
        <v>80</v>
      </c>
      <c r="E517" s="109" t="s">
        <v>7</v>
      </c>
      <c r="F517" s="109" t="s">
        <v>253</v>
      </c>
      <c r="G517" s="124" t="s">
        <v>187</v>
      </c>
      <c r="H517" s="109" t="s">
        <v>90</v>
      </c>
      <c r="I517" s="125" t="s">
        <v>4</v>
      </c>
      <c r="J517" s="105">
        <v>316</v>
      </c>
      <c r="K517" s="105">
        <v>0</v>
      </c>
      <c r="L517" s="105">
        <v>0</v>
      </c>
    </row>
    <row r="518" spans="1:12" s="20" customFormat="1" ht="33" customHeight="1" x14ac:dyDescent="0.3">
      <c r="A518" s="110"/>
      <c r="B518" s="83" t="s">
        <v>538</v>
      </c>
      <c r="C518" s="115" t="s">
        <v>252</v>
      </c>
      <c r="D518" s="115" t="s">
        <v>80</v>
      </c>
      <c r="E518" s="115" t="s">
        <v>7</v>
      </c>
      <c r="F518" s="115" t="s">
        <v>539</v>
      </c>
      <c r="G518" s="124"/>
      <c r="H518" s="127"/>
      <c r="I518" s="125"/>
      <c r="J518" s="101">
        <f>+J519</f>
        <v>19153.599999999999</v>
      </c>
      <c r="K518" s="101">
        <f t="shared" ref="K518:L518" si="198">+K519</f>
        <v>19153.599999999999</v>
      </c>
      <c r="L518" s="101">
        <f t="shared" si="198"/>
        <v>19153.599999999999</v>
      </c>
    </row>
    <row r="519" spans="1:12" s="22" customFormat="1" x14ac:dyDescent="0.3">
      <c r="A519" s="110"/>
      <c r="B519" s="102" t="s">
        <v>465</v>
      </c>
      <c r="C519" s="109" t="s">
        <v>252</v>
      </c>
      <c r="D519" s="109" t="s">
        <v>80</v>
      </c>
      <c r="E519" s="109" t="s">
        <v>7</v>
      </c>
      <c r="F519" s="109" t="s">
        <v>539</v>
      </c>
      <c r="G519" s="118" t="s">
        <v>187</v>
      </c>
      <c r="H519" s="118" t="s">
        <v>90</v>
      </c>
      <c r="I519" s="118" t="s">
        <v>4</v>
      </c>
      <c r="J519" s="105">
        <v>19153.599999999999</v>
      </c>
      <c r="K519" s="105">
        <v>19153.599999999999</v>
      </c>
      <c r="L519" s="105">
        <v>19153.599999999999</v>
      </c>
    </row>
    <row r="520" spans="1:12" s="44" customFormat="1" ht="63" x14ac:dyDescent="0.3">
      <c r="A520" s="110" t="s">
        <v>550</v>
      </c>
      <c r="B520" s="83" t="s">
        <v>429</v>
      </c>
      <c r="C520" s="115" t="s">
        <v>252</v>
      </c>
      <c r="D520" s="115" t="s">
        <v>80</v>
      </c>
      <c r="E520" s="115" t="s">
        <v>21</v>
      </c>
      <c r="F520" s="94" t="s">
        <v>3</v>
      </c>
      <c r="G520" s="94"/>
      <c r="H520" s="95"/>
      <c r="I520" s="96"/>
      <c r="J520" s="130">
        <f>+J521</f>
        <v>0</v>
      </c>
      <c r="K520" s="130">
        <f t="shared" ref="K520:L520" si="199">+K521</f>
        <v>0</v>
      </c>
      <c r="L520" s="130">
        <f t="shared" si="199"/>
        <v>31000</v>
      </c>
    </row>
    <row r="521" spans="1:12" s="22" customFormat="1" ht="31.5" x14ac:dyDescent="0.3">
      <c r="A521" s="110"/>
      <c r="B521" s="83" t="s">
        <v>484</v>
      </c>
      <c r="C521" s="115" t="s">
        <v>252</v>
      </c>
      <c r="D521" s="115" t="s">
        <v>80</v>
      </c>
      <c r="E521" s="115" t="s">
        <v>21</v>
      </c>
      <c r="F521" s="115" t="s">
        <v>430</v>
      </c>
      <c r="G521" s="112"/>
      <c r="H521" s="113"/>
      <c r="I521" s="114"/>
      <c r="J521" s="101">
        <f>+J522</f>
        <v>0</v>
      </c>
      <c r="K521" s="101">
        <f t="shared" ref="K521:L521" si="200">+K522</f>
        <v>0</v>
      </c>
      <c r="L521" s="101">
        <f t="shared" si="200"/>
        <v>31000</v>
      </c>
    </row>
    <row r="522" spans="1:12" s="22" customFormat="1" x14ac:dyDescent="0.3">
      <c r="A522" s="110"/>
      <c r="B522" s="83" t="s">
        <v>483</v>
      </c>
      <c r="C522" s="109" t="s">
        <v>252</v>
      </c>
      <c r="D522" s="109" t="s">
        <v>80</v>
      </c>
      <c r="E522" s="109" t="s">
        <v>21</v>
      </c>
      <c r="F522" s="109" t="s">
        <v>430</v>
      </c>
      <c r="G522" s="104" t="s">
        <v>187</v>
      </c>
      <c r="H522" s="104" t="s">
        <v>30</v>
      </c>
      <c r="I522" s="104" t="s">
        <v>4</v>
      </c>
      <c r="J522" s="105">
        <v>0</v>
      </c>
      <c r="K522" s="105">
        <v>0</v>
      </c>
      <c r="L522" s="105">
        <v>31000</v>
      </c>
    </row>
    <row r="523" spans="1:12" s="17" customFormat="1" ht="31.5" x14ac:dyDescent="0.25">
      <c r="A523" s="110" t="s">
        <v>454</v>
      </c>
      <c r="B523" s="83" t="s">
        <v>227</v>
      </c>
      <c r="C523" s="115" t="s">
        <v>237</v>
      </c>
      <c r="D523" s="115" t="s">
        <v>36</v>
      </c>
      <c r="E523" s="115" t="s">
        <v>2</v>
      </c>
      <c r="F523" s="115" t="s">
        <v>3</v>
      </c>
      <c r="G523" s="108"/>
      <c r="H523" s="108"/>
      <c r="I523" s="108"/>
      <c r="J523" s="101">
        <f>+J524+J534+J531</f>
        <v>7207.2999999999993</v>
      </c>
      <c r="K523" s="101">
        <f>+K524+K534+K531</f>
        <v>3442</v>
      </c>
      <c r="L523" s="101">
        <f>+L524+L534+L531</f>
        <v>3579</v>
      </c>
    </row>
    <row r="524" spans="1:12" s="62" customFormat="1" ht="31.5" x14ac:dyDescent="0.25">
      <c r="A524" s="110" t="s">
        <v>455</v>
      </c>
      <c r="B524" s="83" t="s">
        <v>236</v>
      </c>
      <c r="C524" s="115" t="s">
        <v>237</v>
      </c>
      <c r="D524" s="115" t="s">
        <v>38</v>
      </c>
      <c r="E524" s="115" t="s">
        <v>2</v>
      </c>
      <c r="F524" s="115" t="s">
        <v>3</v>
      </c>
      <c r="G524" s="187"/>
      <c r="H524" s="187"/>
      <c r="I524" s="187"/>
      <c r="J524" s="101">
        <f>SUM(J525+J527)</f>
        <v>3680.9</v>
      </c>
      <c r="K524" s="101">
        <f t="shared" ref="K524:L524" si="201">SUM(K525+K527)</f>
        <v>3442</v>
      </c>
      <c r="L524" s="101">
        <f t="shared" si="201"/>
        <v>3579</v>
      </c>
    </row>
    <row r="525" spans="1:12" s="47" customFormat="1" ht="31.5" x14ac:dyDescent="0.25">
      <c r="A525" s="110"/>
      <c r="B525" s="83" t="s">
        <v>238</v>
      </c>
      <c r="C525" s="115" t="s">
        <v>237</v>
      </c>
      <c r="D525" s="115" t="s">
        <v>38</v>
      </c>
      <c r="E525" s="115" t="s">
        <v>2</v>
      </c>
      <c r="F525" s="94" t="s">
        <v>239</v>
      </c>
      <c r="G525" s="94"/>
      <c r="H525" s="95"/>
      <c r="I525" s="96"/>
      <c r="J525" s="101">
        <f>SUM(J526)</f>
        <v>2400.5</v>
      </c>
      <c r="K525" s="101">
        <f t="shared" ref="K525:L525" si="202">SUM(K526)</f>
        <v>2244</v>
      </c>
      <c r="L525" s="101">
        <f t="shared" si="202"/>
        <v>2333</v>
      </c>
    </row>
    <row r="526" spans="1:12" s="48" customFormat="1" ht="31.5" x14ac:dyDescent="0.25">
      <c r="A526" s="110"/>
      <c r="B526" s="102" t="s">
        <v>487</v>
      </c>
      <c r="C526" s="109" t="s">
        <v>237</v>
      </c>
      <c r="D526" s="109" t="s">
        <v>38</v>
      </c>
      <c r="E526" s="109" t="s">
        <v>2</v>
      </c>
      <c r="F526" s="109" t="s">
        <v>239</v>
      </c>
      <c r="G526" s="119" t="s">
        <v>179</v>
      </c>
      <c r="H526" s="119" t="s">
        <v>1</v>
      </c>
      <c r="I526" s="119" t="s">
        <v>5</v>
      </c>
      <c r="J526" s="105">
        <v>2400.5</v>
      </c>
      <c r="K526" s="105">
        <v>2244</v>
      </c>
      <c r="L526" s="105">
        <v>2333</v>
      </c>
    </row>
    <row r="527" spans="1:12" s="47" customFormat="1" ht="16.5" x14ac:dyDescent="0.25">
      <c r="A527" s="110"/>
      <c r="B527" s="83" t="s">
        <v>241</v>
      </c>
      <c r="C527" s="115" t="s">
        <v>237</v>
      </c>
      <c r="D527" s="115" t="s">
        <v>159</v>
      </c>
      <c r="E527" s="115" t="s">
        <v>2</v>
      </c>
      <c r="F527" s="94" t="s">
        <v>102</v>
      </c>
      <c r="G527" s="94"/>
      <c r="H527" s="95"/>
      <c r="I527" s="96"/>
      <c r="J527" s="101">
        <f>SUM(J528:J529)</f>
        <v>1280.4000000000001</v>
      </c>
      <c r="K527" s="101">
        <f t="shared" ref="K527:L527" si="203">SUM(K528:K529)</f>
        <v>1198</v>
      </c>
      <c r="L527" s="101">
        <f t="shared" si="203"/>
        <v>1246</v>
      </c>
    </row>
    <row r="528" spans="1:12" s="48" customFormat="1" ht="33.6" customHeight="1" x14ac:dyDescent="0.25">
      <c r="A528" s="110"/>
      <c r="B528" s="102" t="s">
        <v>203</v>
      </c>
      <c r="C528" s="109" t="s">
        <v>237</v>
      </c>
      <c r="D528" s="109" t="s">
        <v>159</v>
      </c>
      <c r="E528" s="109" t="s">
        <v>2</v>
      </c>
      <c r="F528" s="109" t="s">
        <v>102</v>
      </c>
      <c r="G528" s="104" t="s">
        <v>179</v>
      </c>
      <c r="H528" s="104" t="s">
        <v>1</v>
      </c>
      <c r="I528" s="104" t="s">
        <v>5</v>
      </c>
      <c r="J528" s="105">
        <v>1270.4000000000001</v>
      </c>
      <c r="K528" s="105">
        <v>1188</v>
      </c>
      <c r="L528" s="105">
        <v>1235</v>
      </c>
    </row>
    <row r="529" spans="1:17" s="48" customFormat="1" ht="19.5" customHeight="1" x14ac:dyDescent="0.25">
      <c r="A529" s="110"/>
      <c r="B529" s="102" t="s">
        <v>176</v>
      </c>
      <c r="C529" s="109" t="s">
        <v>237</v>
      </c>
      <c r="D529" s="109" t="s">
        <v>159</v>
      </c>
      <c r="E529" s="109" t="s">
        <v>2</v>
      </c>
      <c r="F529" s="109" t="s">
        <v>102</v>
      </c>
      <c r="G529" s="119" t="s">
        <v>177</v>
      </c>
      <c r="H529" s="119" t="s">
        <v>1</v>
      </c>
      <c r="I529" s="119" t="s">
        <v>5</v>
      </c>
      <c r="J529" s="105">
        <v>10</v>
      </c>
      <c r="K529" s="105">
        <v>10</v>
      </c>
      <c r="L529" s="105">
        <v>11</v>
      </c>
    </row>
    <row r="530" spans="1:17" s="62" customFormat="1" ht="25.5" customHeight="1" x14ac:dyDescent="0.25">
      <c r="A530" s="110" t="s">
        <v>456</v>
      </c>
      <c r="B530" s="83" t="s">
        <v>231</v>
      </c>
      <c r="C530" s="115" t="s">
        <v>228</v>
      </c>
      <c r="D530" s="115" t="s">
        <v>78</v>
      </c>
      <c r="E530" s="115" t="s">
        <v>2</v>
      </c>
      <c r="F530" s="115" t="s">
        <v>3</v>
      </c>
      <c r="G530" s="187"/>
      <c r="H530" s="187"/>
      <c r="I530" s="187"/>
      <c r="J530" s="101">
        <f>SUM(J531)</f>
        <v>12.4</v>
      </c>
      <c r="K530" s="101">
        <f t="shared" ref="K530:L530" si="204">SUM(K531)</f>
        <v>0</v>
      </c>
      <c r="L530" s="101">
        <f t="shared" si="204"/>
        <v>0</v>
      </c>
    </row>
    <row r="531" spans="1:17" s="49" customFormat="1" ht="42" customHeight="1" x14ac:dyDescent="0.25">
      <c r="A531" s="110" t="s">
        <v>551</v>
      </c>
      <c r="B531" s="83" t="s">
        <v>232</v>
      </c>
      <c r="C531" s="115" t="s">
        <v>228</v>
      </c>
      <c r="D531" s="115" t="s">
        <v>78</v>
      </c>
      <c r="E531" s="115" t="s">
        <v>2</v>
      </c>
      <c r="F531" s="94" t="s">
        <v>229</v>
      </c>
      <c r="G531" s="94"/>
      <c r="H531" s="95"/>
      <c r="I531" s="96"/>
      <c r="J531" s="101">
        <f>SUM(J532)</f>
        <v>12.4</v>
      </c>
      <c r="K531" s="101">
        <f t="shared" ref="K531:L531" si="205">SUM(K532)</f>
        <v>0</v>
      </c>
      <c r="L531" s="101">
        <f t="shared" si="205"/>
        <v>0</v>
      </c>
    </row>
    <row r="532" spans="1:17" s="48" customFormat="1" x14ac:dyDescent="0.25">
      <c r="A532" s="110"/>
      <c r="B532" s="102" t="s">
        <v>176</v>
      </c>
      <c r="C532" s="109" t="s">
        <v>228</v>
      </c>
      <c r="D532" s="109" t="s">
        <v>78</v>
      </c>
      <c r="E532" s="109" t="s">
        <v>2</v>
      </c>
      <c r="F532" s="109" t="s">
        <v>229</v>
      </c>
      <c r="G532" s="104" t="s">
        <v>177</v>
      </c>
      <c r="H532" s="104" t="s">
        <v>1</v>
      </c>
      <c r="I532" s="104" t="s">
        <v>30</v>
      </c>
      <c r="J532" s="105">
        <v>12.4</v>
      </c>
      <c r="K532" s="105">
        <v>0</v>
      </c>
      <c r="L532" s="105">
        <v>0</v>
      </c>
    </row>
    <row r="533" spans="1:17" ht="24.6" customHeight="1" x14ac:dyDescent="0.25">
      <c r="A533" s="204"/>
      <c r="B533" s="169" t="s">
        <v>400</v>
      </c>
      <c r="C533" s="87">
        <v>99</v>
      </c>
      <c r="D533" s="87"/>
      <c r="E533" s="87"/>
      <c r="F533" s="87"/>
      <c r="G533" s="87"/>
      <c r="H533" s="87"/>
      <c r="I533" s="87"/>
      <c r="J533" s="101">
        <f>+J534</f>
        <v>3514</v>
      </c>
      <c r="K533" s="101">
        <f t="shared" ref="K533:L533" si="206">+K534</f>
        <v>0</v>
      </c>
      <c r="L533" s="101">
        <f t="shared" si="206"/>
        <v>0</v>
      </c>
    </row>
    <row r="534" spans="1:17" x14ac:dyDescent="0.25">
      <c r="A534" s="176" t="s">
        <v>520</v>
      </c>
      <c r="B534" s="83" t="s">
        <v>400</v>
      </c>
      <c r="C534" s="115" t="s">
        <v>228</v>
      </c>
      <c r="D534" s="115" t="s">
        <v>38</v>
      </c>
      <c r="E534" s="115" t="s">
        <v>2</v>
      </c>
      <c r="F534" s="115" t="s">
        <v>3</v>
      </c>
      <c r="G534" s="170"/>
      <c r="H534" s="171"/>
      <c r="I534" s="172"/>
      <c r="J534" s="101">
        <f>+J537+J538+J536</f>
        <v>3514</v>
      </c>
      <c r="K534" s="101">
        <f t="shared" ref="K534:L534" si="207">+K537+K538+K536</f>
        <v>0</v>
      </c>
      <c r="L534" s="101">
        <f t="shared" si="207"/>
        <v>0</v>
      </c>
    </row>
    <row r="535" spans="1:17" ht="31.5" x14ac:dyDescent="0.25">
      <c r="A535" s="176"/>
      <c r="B535" s="83" t="s">
        <v>534</v>
      </c>
      <c r="C535" s="115" t="s">
        <v>228</v>
      </c>
      <c r="D535" s="115" t="s">
        <v>38</v>
      </c>
      <c r="E535" s="115" t="s">
        <v>2</v>
      </c>
      <c r="F535" s="115" t="s">
        <v>3</v>
      </c>
      <c r="G535" s="173"/>
      <c r="H535" s="174"/>
      <c r="I535" s="175"/>
      <c r="J535" s="101">
        <f>J536</f>
        <v>3514</v>
      </c>
      <c r="K535" s="101">
        <f t="shared" ref="K535:L535" si="208">K536</f>
        <v>0</v>
      </c>
      <c r="L535" s="101">
        <f t="shared" si="208"/>
        <v>0</v>
      </c>
    </row>
    <row r="536" spans="1:17" s="64" customFormat="1" ht="31.5" x14ac:dyDescent="0.25">
      <c r="A536" s="205"/>
      <c r="B536" s="102" t="s">
        <v>535</v>
      </c>
      <c r="C536" s="109" t="s">
        <v>228</v>
      </c>
      <c r="D536" s="109" t="s">
        <v>38</v>
      </c>
      <c r="E536" s="109" t="s">
        <v>2</v>
      </c>
      <c r="F536" s="109" t="s">
        <v>536</v>
      </c>
      <c r="G536" s="173">
        <v>800</v>
      </c>
      <c r="H536" s="104" t="s">
        <v>1</v>
      </c>
      <c r="I536" s="104" t="s">
        <v>33</v>
      </c>
      <c r="J536" s="105">
        <v>3514</v>
      </c>
      <c r="K536" s="105">
        <v>0</v>
      </c>
      <c r="L536" s="105">
        <v>0</v>
      </c>
      <c r="M536" s="65"/>
      <c r="N536" s="65"/>
      <c r="O536" s="65"/>
      <c r="P536" s="65"/>
      <c r="Q536" s="65"/>
    </row>
    <row r="537" spans="1:17" ht="0.6" customHeight="1" x14ac:dyDescent="0.3">
      <c r="A537" s="71"/>
      <c r="B537" s="39" t="s">
        <v>401</v>
      </c>
      <c r="C537" s="40" t="s">
        <v>228</v>
      </c>
      <c r="D537" s="40" t="s">
        <v>159</v>
      </c>
      <c r="E537" s="40" t="s">
        <v>2</v>
      </c>
      <c r="F537" s="40" t="s">
        <v>403</v>
      </c>
      <c r="G537" s="53">
        <v>300</v>
      </c>
      <c r="H537" s="41" t="s">
        <v>4</v>
      </c>
      <c r="I537" s="53">
        <v>10</v>
      </c>
      <c r="J537" s="38">
        <v>0</v>
      </c>
      <c r="K537" s="38">
        <v>0</v>
      </c>
      <c r="L537" s="38">
        <v>0</v>
      </c>
    </row>
    <row r="538" spans="1:17" ht="59.45" hidden="1" customHeight="1" x14ac:dyDescent="0.3">
      <c r="A538" s="71"/>
      <c r="B538" s="39" t="s">
        <v>402</v>
      </c>
      <c r="C538" s="40" t="s">
        <v>228</v>
      </c>
      <c r="D538" s="40" t="s">
        <v>159</v>
      </c>
      <c r="E538" s="40" t="s">
        <v>2</v>
      </c>
      <c r="F538" s="40" t="s">
        <v>276</v>
      </c>
      <c r="G538" s="41" t="s">
        <v>183</v>
      </c>
      <c r="H538" s="41" t="s">
        <v>4</v>
      </c>
      <c r="I538" s="41" t="s">
        <v>70</v>
      </c>
      <c r="J538" s="38">
        <v>0</v>
      </c>
      <c r="K538" s="38">
        <v>0</v>
      </c>
      <c r="L538" s="38">
        <v>0</v>
      </c>
    </row>
    <row r="539" spans="1:17" ht="16.5" x14ac:dyDescent="0.25">
      <c r="A539" s="72"/>
      <c r="B539" s="54"/>
      <c r="C539" s="78"/>
      <c r="D539" s="78"/>
      <c r="E539" s="78"/>
      <c r="F539" s="78"/>
      <c r="G539" s="78"/>
      <c r="H539" s="78"/>
      <c r="I539" s="78"/>
      <c r="J539" s="55"/>
      <c r="K539" s="55"/>
      <c r="L539" s="55"/>
    </row>
  </sheetData>
  <mergeCells count="180">
    <mergeCell ref="G457:I457"/>
    <mergeCell ref="G415:I415"/>
    <mergeCell ref="G516:I516"/>
    <mergeCell ref="G521:I521"/>
    <mergeCell ref="G499:I499"/>
    <mergeCell ref="G309:I309"/>
    <mergeCell ref="G492:I492"/>
    <mergeCell ref="G489:I489"/>
    <mergeCell ref="G468:I468"/>
    <mergeCell ref="G461:I461"/>
    <mergeCell ref="G452:I452"/>
    <mergeCell ref="G354:I354"/>
    <mergeCell ref="G368:I368"/>
    <mergeCell ref="G402:I402"/>
    <mergeCell ref="G429:I429"/>
    <mergeCell ref="G424:I424"/>
    <mergeCell ref="G443:I443"/>
    <mergeCell ref="G473:I473"/>
    <mergeCell ref="G449:I451"/>
    <mergeCell ref="G431:I431"/>
    <mergeCell ref="G399:I399"/>
    <mergeCell ref="G390:I390"/>
    <mergeCell ref="G383:I383"/>
    <mergeCell ref="G386:I386"/>
    <mergeCell ref="G404:I404"/>
    <mergeCell ref="G403:I403"/>
    <mergeCell ref="G488:I488"/>
    <mergeCell ref="G295:I295"/>
    <mergeCell ref="G385:I385"/>
    <mergeCell ref="G474:I474"/>
    <mergeCell ref="G427:I427"/>
    <mergeCell ref="G430:I430"/>
    <mergeCell ref="G475:I475"/>
    <mergeCell ref="G477:I477"/>
    <mergeCell ref="G446:I446"/>
    <mergeCell ref="G436:I436"/>
    <mergeCell ref="G442:I442"/>
    <mergeCell ref="G447:I447"/>
    <mergeCell ref="G435:I435"/>
    <mergeCell ref="G440:I440"/>
    <mergeCell ref="G441:I441"/>
    <mergeCell ref="G408:I408"/>
    <mergeCell ref="G418:I418"/>
    <mergeCell ref="G406:I406"/>
    <mergeCell ref="G371:I371"/>
    <mergeCell ref="G378:I378"/>
    <mergeCell ref="G380:I380"/>
    <mergeCell ref="G392:I392"/>
    <mergeCell ref="G396:I396"/>
    <mergeCell ref="G487:I487"/>
    <mergeCell ref="G534:I534"/>
    <mergeCell ref="A1:L1"/>
    <mergeCell ref="A2:L2"/>
    <mergeCell ref="G141:I141"/>
    <mergeCell ref="G146:I146"/>
    <mergeCell ref="G159:I159"/>
    <mergeCell ref="G236:I236"/>
    <mergeCell ref="G267:I267"/>
    <mergeCell ref="G268:I268"/>
    <mergeCell ref="G243:I243"/>
    <mergeCell ref="G186:I186"/>
    <mergeCell ref="G242:I242"/>
    <mergeCell ref="G231:I231"/>
    <mergeCell ref="G240:I240"/>
    <mergeCell ref="G93:I93"/>
    <mergeCell ref="G140:I140"/>
    <mergeCell ref="G417:I417"/>
    <mergeCell ref="G225:I225"/>
    <mergeCell ref="G232:I232"/>
    <mergeCell ref="G228:I228"/>
    <mergeCell ref="G177:I177"/>
    <mergeCell ref="G523:I523"/>
    <mergeCell ref="G530:I530"/>
    <mergeCell ref="G398:I398"/>
    <mergeCell ref="G524:I524"/>
    <mergeCell ref="G339:I339"/>
    <mergeCell ref="G302:I302"/>
    <mergeCell ref="G303:I303"/>
    <mergeCell ref="G252:I252"/>
    <mergeCell ref="G512:I512"/>
    <mergeCell ref="G317:I317"/>
    <mergeCell ref="G320:I320"/>
    <mergeCell ref="G321:I321"/>
    <mergeCell ref="G316:I316"/>
    <mergeCell ref="G318:I318"/>
    <mergeCell ref="G296:I296"/>
    <mergeCell ref="G255:I255"/>
    <mergeCell ref="G407:I407"/>
    <mergeCell ref="G515:I515"/>
    <mergeCell ref="G330:I330"/>
    <mergeCell ref="G259:I259"/>
    <mergeCell ref="G280:I280"/>
    <mergeCell ref="G282:I282"/>
    <mergeCell ref="G283:I283"/>
    <mergeCell ref="G376:I376"/>
    <mergeCell ref="G377:I377"/>
    <mergeCell ref="G391:I391"/>
    <mergeCell ref="G397:I397"/>
    <mergeCell ref="G382:I382"/>
    <mergeCell ref="G260:I260"/>
    <mergeCell ref="G272:I272"/>
    <mergeCell ref="C4:F4"/>
    <mergeCell ref="G133:I133"/>
    <mergeCell ref="G136:I136"/>
    <mergeCell ref="G137:I137"/>
    <mergeCell ref="G139:I139"/>
    <mergeCell ref="G120:I120"/>
    <mergeCell ref="G121:I121"/>
    <mergeCell ref="G132:I132"/>
    <mergeCell ref="G119:I119"/>
    <mergeCell ref="G59:I59"/>
    <mergeCell ref="G60:I60"/>
    <mergeCell ref="G61:I61"/>
    <mergeCell ref="G26:I26"/>
    <mergeCell ref="G27:I27"/>
    <mergeCell ref="G28:I28"/>
    <mergeCell ref="G30:I30"/>
    <mergeCell ref="G44:I44"/>
    <mergeCell ref="G75:I75"/>
    <mergeCell ref="G38:I38"/>
    <mergeCell ref="G31:I31"/>
    <mergeCell ref="G32:I32"/>
    <mergeCell ref="G33:I33"/>
    <mergeCell ref="C5:F5"/>
    <mergeCell ref="G107:I107"/>
    <mergeCell ref="G239:I239"/>
    <mergeCell ref="G66:I66"/>
    <mergeCell ref="G180:I180"/>
    <mergeCell ref="G160:I160"/>
    <mergeCell ref="G161:I161"/>
    <mergeCell ref="G42:I42"/>
    <mergeCell ref="G71:I71"/>
    <mergeCell ref="G110:I110"/>
    <mergeCell ref="G117:I117"/>
    <mergeCell ref="G149:I149"/>
    <mergeCell ref="G151:I151"/>
    <mergeCell ref="G154:I154"/>
    <mergeCell ref="G155:I155"/>
    <mergeCell ref="G150:I150"/>
    <mergeCell ref="G176:I176"/>
    <mergeCell ref="G178:I178"/>
    <mergeCell ref="G181:I181"/>
    <mergeCell ref="G165:I165"/>
    <mergeCell ref="G183:I183"/>
    <mergeCell ref="G52:I52"/>
    <mergeCell ref="G333:I333"/>
    <mergeCell ref="G334:I334"/>
    <mergeCell ref="G373:I373"/>
    <mergeCell ref="G281:I281"/>
    <mergeCell ref="G346:I346"/>
    <mergeCell ref="G335:I335"/>
    <mergeCell ref="G336:I336"/>
    <mergeCell ref="G301:I301"/>
    <mergeCell ref="G370:I370"/>
    <mergeCell ref="G288:I288"/>
    <mergeCell ref="G369:I369"/>
    <mergeCell ref="G340:I340"/>
    <mergeCell ref="G341:I341"/>
    <mergeCell ref="G342:I342"/>
    <mergeCell ref="G184:I184"/>
    <mergeCell ref="G207:I207"/>
    <mergeCell ref="G251:I251"/>
    <mergeCell ref="G297:I297"/>
    <mergeCell ref="G226:I226"/>
    <mergeCell ref="G230:I230"/>
    <mergeCell ref="G224:I224"/>
    <mergeCell ref="G199:I200"/>
    <mergeCell ref="G189:I192"/>
    <mergeCell ref="G205:I205"/>
    <mergeCell ref="G269:I269"/>
    <mergeCell ref="G235:I235"/>
    <mergeCell ref="G208:I208"/>
    <mergeCell ref="G264:I264"/>
    <mergeCell ref="G187:I187"/>
    <mergeCell ref="G202:I203"/>
    <mergeCell ref="G194:I195"/>
    <mergeCell ref="G244:I244"/>
    <mergeCell ref="G233:I233"/>
    <mergeCell ref="G248:I248"/>
    <mergeCell ref="G223:I223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2025-03-06T06:39:08Z</cp:lastPrinted>
  <dcterms:created xsi:type="dcterms:W3CDTF">2015-10-05T11:25:45Z</dcterms:created>
  <dcterms:modified xsi:type="dcterms:W3CDTF">2025-03-24T05:52:44Z</dcterms:modified>
</cp:coreProperties>
</file>