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программы!$A$1:$L$571</definedName>
  </definedNames>
  <calcPr calcId="145621"/>
</workbook>
</file>

<file path=xl/calcChain.xml><?xml version="1.0" encoding="utf-8"?>
<calcChain xmlns="http://schemas.openxmlformats.org/spreadsheetml/2006/main">
  <c r="K483" i="1" l="1"/>
  <c r="L483" i="1"/>
  <c r="J483" i="1"/>
  <c r="J243" i="1"/>
  <c r="K12" i="1" l="1"/>
  <c r="L12" i="1"/>
  <c r="J12" i="1"/>
  <c r="K239" i="1" l="1"/>
  <c r="L239" i="1"/>
  <c r="J239" i="1"/>
  <c r="J432" i="1" l="1"/>
  <c r="K432" i="1" l="1"/>
  <c r="L432" i="1"/>
  <c r="K101" i="1"/>
  <c r="L101" i="1"/>
  <c r="J101" i="1"/>
  <c r="L428" i="1" l="1"/>
  <c r="K428" i="1"/>
  <c r="J428" i="1"/>
  <c r="K411" i="1"/>
  <c r="L411" i="1"/>
  <c r="J411" i="1"/>
  <c r="K109" i="1" l="1"/>
  <c r="L109" i="1"/>
  <c r="J109" i="1"/>
  <c r="K175" i="1" l="1"/>
  <c r="L175" i="1"/>
  <c r="J175" i="1"/>
  <c r="L489" i="1" l="1"/>
  <c r="L488" i="1" s="1"/>
  <c r="L487" i="1" s="1"/>
  <c r="K489" i="1"/>
  <c r="K488" i="1" s="1"/>
  <c r="K487" i="1" s="1"/>
  <c r="J489" i="1"/>
  <c r="J488" i="1" s="1"/>
  <c r="J487" i="1" s="1"/>
  <c r="K150" i="1" l="1"/>
  <c r="K149" i="1" s="1"/>
  <c r="L150" i="1"/>
  <c r="L149" i="1" s="1"/>
  <c r="J150" i="1"/>
  <c r="J149" i="1" s="1"/>
  <c r="K372" i="1"/>
  <c r="L372" i="1"/>
  <c r="J372" i="1"/>
  <c r="K86" i="1" l="1"/>
  <c r="L86" i="1"/>
  <c r="J86" i="1"/>
  <c r="K538" i="1"/>
  <c r="L538" i="1"/>
  <c r="J538" i="1"/>
  <c r="K525" i="1"/>
  <c r="L525" i="1"/>
  <c r="J525" i="1"/>
  <c r="K534" i="1"/>
  <c r="L534" i="1"/>
  <c r="J534" i="1"/>
  <c r="K350" i="1" l="1"/>
  <c r="L350" i="1"/>
  <c r="J350" i="1"/>
  <c r="J430" i="1" l="1"/>
  <c r="L353" i="1" l="1"/>
  <c r="K353" i="1"/>
  <c r="J353" i="1"/>
  <c r="J407" i="1" l="1"/>
  <c r="K481" i="1" l="1"/>
  <c r="K480" i="1" s="1"/>
  <c r="L481" i="1"/>
  <c r="L480" i="1" s="1"/>
  <c r="J481" i="1"/>
  <c r="J480" i="1" s="1"/>
  <c r="J306" i="1" l="1"/>
  <c r="J303" i="1"/>
  <c r="J147" i="1" l="1"/>
  <c r="J146" i="1" s="1"/>
  <c r="K556" i="1" l="1"/>
  <c r="K555" i="1" s="1"/>
  <c r="L556" i="1"/>
  <c r="L555" i="1" s="1"/>
  <c r="J556" i="1"/>
  <c r="J555" i="1" s="1"/>
  <c r="K553" i="1"/>
  <c r="K552" i="1" s="1"/>
  <c r="L553" i="1"/>
  <c r="L552" i="1" s="1"/>
  <c r="J553" i="1"/>
  <c r="J552" i="1" s="1"/>
  <c r="K550" i="1"/>
  <c r="K549" i="1" s="1"/>
  <c r="L550" i="1"/>
  <c r="J550" i="1"/>
  <c r="J549" i="1" s="1"/>
  <c r="L549" i="1"/>
  <c r="K370" i="1" l="1"/>
  <c r="L370" i="1"/>
  <c r="J217" i="1"/>
  <c r="K179" i="1"/>
  <c r="K178" i="1" s="1"/>
  <c r="L179" i="1"/>
  <c r="L178" i="1" s="1"/>
  <c r="J179" i="1"/>
  <c r="J178" i="1" s="1"/>
  <c r="K122" i="1"/>
  <c r="K121" i="1" s="1"/>
  <c r="L122" i="1"/>
  <c r="L121" i="1" s="1"/>
  <c r="J122" i="1"/>
  <c r="J121" i="1" s="1"/>
  <c r="K283" i="1"/>
  <c r="L283" i="1"/>
  <c r="J283" i="1"/>
  <c r="K144" i="1"/>
  <c r="L144" i="1"/>
  <c r="J144" i="1"/>
  <c r="K297" i="1"/>
  <c r="L297" i="1"/>
  <c r="J297" i="1"/>
  <c r="K303" i="1" l="1"/>
  <c r="L303" i="1"/>
  <c r="K306" i="1"/>
  <c r="L306" i="1"/>
  <c r="J319" i="1"/>
  <c r="J316" i="1"/>
  <c r="J302" i="1" l="1"/>
  <c r="J315" i="1"/>
  <c r="K330" i="1"/>
  <c r="K329" i="1" s="1"/>
  <c r="L330" i="1"/>
  <c r="L329" i="1" s="1"/>
  <c r="J330" i="1"/>
  <c r="J329" i="1" s="1"/>
  <c r="K338" i="1"/>
  <c r="L338" i="1"/>
  <c r="J339" i="1"/>
  <c r="J338" i="1" s="1"/>
  <c r="K358" i="1"/>
  <c r="K357" i="1" s="1"/>
  <c r="L358" i="1"/>
  <c r="L357" i="1" s="1"/>
  <c r="J358" i="1"/>
  <c r="J357" i="1" s="1"/>
  <c r="K477" i="1"/>
  <c r="L477" i="1"/>
  <c r="J477" i="1"/>
  <c r="M491" i="1"/>
  <c r="N491" i="1"/>
  <c r="O491" i="1"/>
  <c r="P491" i="1"/>
  <c r="K493" i="1"/>
  <c r="K492" i="1" s="1"/>
  <c r="L493" i="1"/>
  <c r="L492" i="1" s="1"/>
  <c r="J493" i="1"/>
  <c r="J492" i="1" s="1"/>
  <c r="J496" i="1"/>
  <c r="J495" i="1" s="1"/>
  <c r="K500" i="1"/>
  <c r="L500" i="1"/>
  <c r="J500" i="1"/>
  <c r="K502" i="1"/>
  <c r="L502" i="1"/>
  <c r="J502" i="1"/>
  <c r="K522" i="1"/>
  <c r="K521" i="1" s="1"/>
  <c r="L522" i="1"/>
  <c r="L521" i="1" s="1"/>
  <c r="J522" i="1"/>
  <c r="J521" i="1" s="1"/>
  <c r="K524" i="1"/>
  <c r="L524" i="1"/>
  <c r="J524" i="1"/>
  <c r="K530" i="1"/>
  <c r="L530" i="1"/>
  <c r="J530" i="1"/>
  <c r="K532" i="1"/>
  <c r="L532" i="1"/>
  <c r="M532" i="1"/>
  <c r="N532" i="1"/>
  <c r="O532" i="1"/>
  <c r="P532" i="1"/>
  <c r="J532" i="1"/>
  <c r="K546" i="1"/>
  <c r="K545" i="1" s="1"/>
  <c r="L546" i="1"/>
  <c r="L545" i="1" s="1"/>
  <c r="J546" i="1"/>
  <c r="J545" i="1" s="1"/>
  <c r="K540" i="1"/>
  <c r="K537" i="1" s="1"/>
  <c r="L540" i="1"/>
  <c r="L537" i="1" s="1"/>
  <c r="J540" i="1"/>
  <c r="K146" i="1"/>
  <c r="L146" i="1"/>
  <c r="K96" i="1"/>
  <c r="L96" i="1"/>
  <c r="J96" i="1"/>
  <c r="K485" i="1"/>
  <c r="K484" i="1" s="1"/>
  <c r="L485" i="1"/>
  <c r="L484" i="1" s="1"/>
  <c r="J485" i="1"/>
  <c r="J484" i="1" s="1"/>
  <c r="J537" i="1" l="1"/>
  <c r="J536" i="1" s="1"/>
  <c r="J529" i="1"/>
  <c r="J499" i="1"/>
  <c r="K529" i="1"/>
  <c r="L529" i="1"/>
  <c r="J479" i="1"/>
  <c r="L499" i="1"/>
  <c r="K499" i="1"/>
  <c r="J491" i="1"/>
  <c r="J234" i="1" l="1"/>
  <c r="K293" i="1" l="1"/>
  <c r="L293" i="1"/>
  <c r="J569" i="1" l="1"/>
  <c r="K160" i="1"/>
  <c r="L160" i="1"/>
  <c r="J160" i="1"/>
  <c r="J390" i="1"/>
  <c r="K311" i="1" l="1"/>
  <c r="K310" i="1" s="1"/>
  <c r="L311" i="1"/>
  <c r="L310" i="1" s="1"/>
  <c r="J311" i="1"/>
  <c r="J310" i="1" s="1"/>
  <c r="J309" i="1" s="1"/>
  <c r="K374" i="1"/>
  <c r="L374" i="1"/>
  <c r="J374" i="1"/>
  <c r="K134" i="1" l="1"/>
  <c r="L134" i="1"/>
  <c r="J134" i="1"/>
  <c r="K315" i="1" l="1"/>
  <c r="L315" i="1"/>
  <c r="K479" i="1" l="1"/>
  <c r="L479" i="1"/>
  <c r="K342" i="1" l="1"/>
  <c r="J342" i="1"/>
  <c r="L342" i="1"/>
  <c r="K82" i="1" l="1"/>
  <c r="L82" i="1"/>
  <c r="J82" i="1"/>
  <c r="K286" i="1" l="1"/>
  <c r="L286" i="1"/>
  <c r="J293" i="1"/>
  <c r="J292" i="1" s="1"/>
  <c r="J286" i="1"/>
  <c r="K407" i="1" l="1"/>
  <c r="L407" i="1"/>
  <c r="K504" i="1" l="1"/>
  <c r="L504" i="1"/>
  <c r="J504" i="1"/>
  <c r="K498" i="1"/>
  <c r="L498" i="1"/>
  <c r="K495" i="1"/>
  <c r="K491" i="1" s="1"/>
  <c r="L495" i="1"/>
  <c r="L491" i="1" s="1"/>
  <c r="K508" i="1"/>
  <c r="L508" i="1"/>
  <c r="J508" i="1"/>
  <c r="J498" i="1" l="1"/>
  <c r="K266" i="1"/>
  <c r="L266" i="1"/>
  <c r="J266" i="1"/>
  <c r="K264" i="1" l="1"/>
  <c r="L264" i="1"/>
  <c r="K256" i="1" l="1"/>
  <c r="L256" i="1"/>
  <c r="J256" i="1"/>
  <c r="K29" i="1" l="1"/>
  <c r="L29" i="1"/>
  <c r="J29" i="1"/>
  <c r="J516" i="1" l="1"/>
  <c r="J69" i="1"/>
  <c r="K192" i="1" l="1"/>
  <c r="L192" i="1"/>
  <c r="J192" i="1"/>
  <c r="K186" i="1"/>
  <c r="L186" i="1"/>
  <c r="J186" i="1"/>
  <c r="K399" i="1" l="1"/>
  <c r="K398" i="1" s="1"/>
  <c r="L399" i="1"/>
  <c r="L398" i="1" s="1"/>
  <c r="J399" i="1"/>
  <c r="J398" i="1" s="1"/>
  <c r="K454" i="1" l="1"/>
  <c r="L454" i="1"/>
  <c r="J454" i="1"/>
  <c r="K47" i="1" l="1"/>
  <c r="L47" i="1"/>
  <c r="M47" i="1"/>
  <c r="N47" i="1"/>
  <c r="O47" i="1"/>
  <c r="P47" i="1"/>
  <c r="J47" i="1"/>
  <c r="K516" i="1" l="1"/>
  <c r="K515" i="1" s="1"/>
  <c r="K514" i="1" s="1"/>
  <c r="K513" i="1" s="1"/>
  <c r="L516" i="1"/>
  <c r="L515" i="1" s="1"/>
  <c r="L514" i="1" s="1"/>
  <c r="L513" i="1" s="1"/>
  <c r="M516" i="1"/>
  <c r="N516" i="1"/>
  <c r="O516" i="1"/>
  <c r="P516" i="1"/>
  <c r="J515" i="1"/>
  <c r="J514" i="1" s="1"/>
  <c r="J513" i="1" s="1"/>
  <c r="K214" i="1" l="1"/>
  <c r="L214" i="1"/>
  <c r="J214" i="1"/>
  <c r="J212" i="1"/>
  <c r="J211" i="1" l="1"/>
  <c r="L456" i="1"/>
  <c r="L453" i="1" s="1"/>
  <c r="L527" i="1"/>
  <c r="L461" i="1" l="1"/>
  <c r="L460" i="1" s="1"/>
  <c r="M536" i="1"/>
  <c r="N536" i="1"/>
  <c r="O536" i="1"/>
  <c r="P536" i="1"/>
  <c r="K527" i="1"/>
  <c r="J527" i="1"/>
  <c r="J520" i="1" s="1"/>
  <c r="K562" i="1"/>
  <c r="L562" i="1"/>
  <c r="J370" i="1" l="1"/>
  <c r="K355" i="1" l="1"/>
  <c r="K349" i="1" s="1"/>
  <c r="L355" i="1"/>
  <c r="L349" i="1" s="1"/>
  <c r="J355" i="1"/>
  <c r="J349" i="1" s="1"/>
  <c r="K520" i="1" l="1"/>
  <c r="L520" i="1"/>
  <c r="J389" i="1"/>
  <c r="K569" i="1"/>
  <c r="K568" i="1" s="1"/>
  <c r="L569" i="1"/>
  <c r="L568" i="1" s="1"/>
  <c r="J568" i="1"/>
  <c r="M231" i="1"/>
  <c r="N231" i="1"/>
  <c r="O231" i="1"/>
  <c r="P231" i="1"/>
  <c r="L59" i="1" l="1"/>
  <c r="K59" i="1"/>
  <c r="J59" i="1"/>
  <c r="K387" i="1" l="1"/>
  <c r="L387" i="1"/>
  <c r="L216" i="1"/>
  <c r="K216" i="1"/>
  <c r="J216" i="1"/>
  <c r="L302" i="1" l="1"/>
  <c r="L301" i="1" s="1"/>
  <c r="K302" i="1"/>
  <c r="K301" i="1" s="1"/>
  <c r="J301" i="1"/>
  <c r="J291" i="1" s="1"/>
  <c r="L346" i="1"/>
  <c r="K346" i="1"/>
  <c r="J346" i="1"/>
  <c r="L212" i="1" l="1"/>
  <c r="L211" i="1" s="1"/>
  <c r="K212" i="1"/>
  <c r="K211" i="1" s="1"/>
  <c r="J562" i="1"/>
  <c r="L243" i="1"/>
  <c r="K243" i="1"/>
  <c r="L259" i="1"/>
  <c r="L255" i="1" s="1"/>
  <c r="K259" i="1"/>
  <c r="K255" i="1" s="1"/>
  <c r="J259" i="1"/>
  <c r="J255" i="1" s="1"/>
  <c r="L278" i="1"/>
  <c r="L277" i="1" s="1"/>
  <c r="L274" i="1" s="1"/>
  <c r="K278" i="1"/>
  <c r="K277" i="1" s="1"/>
  <c r="K274" i="1" s="1"/>
  <c r="J278" i="1"/>
  <c r="J277" i="1" s="1"/>
  <c r="L309" i="1"/>
  <c r="K309" i="1"/>
  <c r="L511" i="1"/>
  <c r="L510" i="1" s="1"/>
  <c r="K511" i="1"/>
  <c r="K510" i="1" s="1"/>
  <c r="J511" i="1"/>
  <c r="J510" i="1" s="1"/>
  <c r="L345" i="1"/>
  <c r="K345" i="1"/>
  <c r="J345" i="1"/>
  <c r="K536" i="1" l="1"/>
  <c r="L536" i="1"/>
  <c r="J238" i="1"/>
  <c r="L238" i="1"/>
  <c r="K238" i="1"/>
  <c r="L292" i="1" l="1"/>
  <c r="L291" i="1" s="1"/>
  <c r="L324" i="1" l="1"/>
  <c r="L323" i="1" s="1"/>
  <c r="L322" i="1" s="1"/>
  <c r="K324" i="1"/>
  <c r="K323" i="1" s="1"/>
  <c r="K322" i="1" s="1"/>
  <c r="J324" i="1"/>
  <c r="J323" i="1" l="1"/>
  <c r="J322" i="1" s="1"/>
  <c r="L132" i="1"/>
  <c r="K132" i="1"/>
  <c r="L341" i="1" l="1"/>
  <c r="L337" i="1" s="1"/>
  <c r="K341" i="1"/>
  <c r="K337" i="1" s="1"/>
  <c r="J341" i="1"/>
  <c r="J337" i="1" s="1"/>
  <c r="L251" i="1" l="1"/>
  <c r="L250" i="1" s="1"/>
  <c r="K251" i="1"/>
  <c r="K250" i="1" s="1"/>
  <c r="J251" i="1"/>
  <c r="J250" i="1" s="1"/>
  <c r="L19" i="1" l="1"/>
  <c r="K19" i="1"/>
  <c r="J19" i="1"/>
  <c r="J143" i="1"/>
  <c r="J140" i="1"/>
  <c r="K64" i="1" l="1"/>
  <c r="L64" i="1"/>
  <c r="K232" i="1" l="1"/>
  <c r="K231" i="1" s="1"/>
  <c r="L232" i="1"/>
  <c r="L231" i="1" s="1"/>
  <c r="J232" i="1"/>
  <c r="K16" i="1" l="1"/>
  <c r="K15" i="1" s="1"/>
  <c r="L16" i="1"/>
  <c r="L15" i="1" s="1"/>
  <c r="J16" i="1"/>
  <c r="J15" i="1" s="1"/>
  <c r="K24" i="1"/>
  <c r="K23" i="1" s="1"/>
  <c r="L24" i="1"/>
  <c r="L23" i="1" s="1"/>
  <c r="J24" i="1"/>
  <c r="J23" i="1" s="1"/>
  <c r="K27" i="1"/>
  <c r="K26" i="1" s="1"/>
  <c r="L27" i="1"/>
  <c r="L26" i="1" s="1"/>
  <c r="J27" i="1"/>
  <c r="J26" i="1" s="1"/>
  <c r="K18" i="1"/>
  <c r="L18" i="1"/>
  <c r="J18" i="1"/>
  <c r="K38" i="1"/>
  <c r="L38" i="1"/>
  <c r="K52" i="1"/>
  <c r="L52" i="1"/>
  <c r="K112" i="1"/>
  <c r="L112" i="1"/>
  <c r="J200" i="1"/>
  <c r="K234" i="1"/>
  <c r="L234" i="1"/>
  <c r="J242" i="1"/>
  <c r="J248" i="1"/>
  <c r="J247" i="1" s="1"/>
  <c r="J237" i="1" l="1"/>
  <c r="J112" i="1" l="1"/>
  <c r="M112" i="1" l="1"/>
  <c r="M58" i="1" s="1"/>
  <c r="M57" i="1" s="1"/>
  <c r="N112" i="1"/>
  <c r="N58" i="1" s="1"/>
  <c r="N57" i="1" s="1"/>
  <c r="O112" i="1"/>
  <c r="O58" i="1" s="1"/>
  <c r="O57" i="1" s="1"/>
  <c r="P112" i="1"/>
  <c r="P58" i="1" s="1"/>
  <c r="P57" i="1" s="1"/>
  <c r="J52" i="1"/>
  <c r="L225" i="1" l="1"/>
  <c r="K225" i="1"/>
  <c r="J225" i="1"/>
  <c r="L223" i="1"/>
  <c r="K223" i="1"/>
  <c r="J223" i="1"/>
  <c r="L227" i="1" l="1"/>
  <c r="K227" i="1"/>
  <c r="J227" i="1"/>
  <c r="K140" i="1" l="1"/>
  <c r="L140" i="1"/>
  <c r="J64" i="1" l="1"/>
  <c r="J275" i="1" l="1"/>
  <c r="J274" i="1" s="1"/>
  <c r="J132" i="1" l="1"/>
  <c r="K106" i="1" l="1"/>
  <c r="L106" i="1"/>
  <c r="J106" i="1"/>
  <c r="K69" i="1" l="1"/>
  <c r="L69" i="1"/>
  <c r="K263" i="1" l="1"/>
  <c r="K262" i="1" s="1"/>
  <c r="J264" i="1"/>
  <c r="J263" i="1" l="1"/>
  <c r="J262" i="1" s="1"/>
  <c r="M282" i="1"/>
  <c r="N282" i="1"/>
  <c r="O282" i="1"/>
  <c r="P282" i="1"/>
  <c r="L282" i="1" l="1"/>
  <c r="L281" i="1" s="1"/>
  <c r="K282" i="1"/>
  <c r="K281" i="1" s="1"/>
  <c r="K128" i="1" l="1"/>
  <c r="K127" i="1" s="1"/>
  <c r="L128" i="1"/>
  <c r="L127" i="1" s="1"/>
  <c r="J128" i="1"/>
  <c r="J127" i="1" s="1"/>
  <c r="J155" i="1" l="1"/>
  <c r="K221" i="1" l="1"/>
  <c r="K220" i="1" s="1"/>
  <c r="L221" i="1"/>
  <c r="L220" i="1" s="1"/>
  <c r="K461" i="1" l="1"/>
  <c r="K460" i="1" s="1"/>
  <c r="J461" i="1"/>
  <c r="J460" i="1" s="1"/>
  <c r="L472" i="1" l="1"/>
  <c r="L471" i="1" s="1"/>
  <c r="K472" i="1"/>
  <c r="K471" i="1" s="1"/>
  <c r="J472" i="1"/>
  <c r="J471" i="1" s="1"/>
  <c r="K49" i="1" l="1"/>
  <c r="L49" i="1"/>
  <c r="M49" i="1"/>
  <c r="M37" i="1" s="1"/>
  <c r="N49" i="1"/>
  <c r="N37" i="1" s="1"/>
  <c r="O49" i="1"/>
  <c r="O37" i="1" s="1"/>
  <c r="P49" i="1"/>
  <c r="P37" i="1" s="1"/>
  <c r="J49" i="1"/>
  <c r="K155" i="1" l="1"/>
  <c r="L155" i="1"/>
  <c r="L476" i="1" l="1"/>
  <c r="L475" i="1" s="1"/>
  <c r="L474" i="1" s="1"/>
  <c r="K476" i="1"/>
  <c r="K475" i="1" s="1"/>
  <c r="K474" i="1" s="1"/>
  <c r="J476" i="1"/>
  <c r="J475" i="1" s="1"/>
  <c r="J474" i="1" s="1"/>
  <c r="J221" i="1" l="1"/>
  <c r="J220" i="1" s="1"/>
  <c r="J282" i="1" l="1"/>
  <c r="J281" i="1" s="1"/>
  <c r="M323" i="1" l="1"/>
  <c r="N323" i="1"/>
  <c r="O323" i="1"/>
  <c r="P323" i="1"/>
  <c r="K292" i="1"/>
  <c r="K291" i="1" s="1"/>
  <c r="M297" i="1"/>
  <c r="M291" i="1" s="1"/>
  <c r="M290" i="1" s="1"/>
  <c r="M6" i="1" s="1"/>
  <c r="N297" i="1"/>
  <c r="N291" i="1" s="1"/>
  <c r="N290" i="1" s="1"/>
  <c r="N6" i="1" s="1"/>
  <c r="O297" i="1"/>
  <c r="O291" i="1" s="1"/>
  <c r="O290" i="1" s="1"/>
  <c r="O6" i="1" s="1"/>
  <c r="P297" i="1"/>
  <c r="P291" i="1" s="1"/>
  <c r="P290" i="1" s="1"/>
  <c r="P6" i="1" s="1"/>
  <c r="K91" i="1" l="1"/>
  <c r="L91" i="1"/>
  <c r="J91" i="1"/>
  <c r="L119" i="1" l="1"/>
  <c r="K119" i="1"/>
  <c r="J119" i="1"/>
  <c r="L248" i="1" l="1"/>
  <c r="L247" i="1" s="1"/>
  <c r="K248" i="1"/>
  <c r="K247" i="1" s="1"/>
  <c r="M281" i="1" l="1"/>
  <c r="N281" i="1"/>
  <c r="O281" i="1"/>
  <c r="P281" i="1"/>
  <c r="J205" i="1" l="1"/>
  <c r="L441" i="1" l="1"/>
  <c r="K441" i="1"/>
  <c r="J441" i="1"/>
  <c r="L444" i="1" l="1"/>
  <c r="L440" i="1" s="1"/>
  <c r="K444" i="1"/>
  <c r="K440" i="1" s="1"/>
  <c r="J444" i="1"/>
  <c r="J440" i="1" s="1"/>
  <c r="M458" i="1" l="1"/>
  <c r="M313" i="1" l="1"/>
  <c r="J335" i="1" l="1"/>
  <c r="L242" i="1" l="1"/>
  <c r="L237" i="1" s="1"/>
  <c r="K242" i="1"/>
  <c r="K237" i="1" s="1"/>
  <c r="L560" i="1" l="1"/>
  <c r="K560" i="1"/>
  <c r="J560" i="1"/>
  <c r="J559" i="1" l="1"/>
  <c r="K559" i="1"/>
  <c r="L559" i="1"/>
  <c r="L405" i="1" l="1"/>
  <c r="L404" i="1" s="1"/>
  <c r="K405" i="1"/>
  <c r="K404" i="1" s="1"/>
  <c r="J405" i="1"/>
  <c r="J404" i="1" s="1"/>
  <c r="L566" i="1" l="1"/>
  <c r="L558" i="1" s="1"/>
  <c r="K566" i="1"/>
  <c r="J566" i="1"/>
  <c r="J558" i="1" s="1"/>
  <c r="L413" i="1"/>
  <c r="K413" i="1"/>
  <c r="J413" i="1"/>
  <c r="L410" i="1" l="1"/>
  <c r="L409" i="1" s="1"/>
  <c r="J410" i="1"/>
  <c r="J409" i="1" s="1"/>
  <c r="K410" i="1"/>
  <c r="K409" i="1" s="1"/>
  <c r="J565" i="1"/>
  <c r="K565" i="1"/>
  <c r="K558" i="1"/>
  <c r="L565" i="1"/>
  <c r="J236" i="1"/>
  <c r="L390" i="1"/>
  <c r="L389" i="1" s="1"/>
  <c r="K390" i="1"/>
  <c r="K389" i="1" s="1"/>
  <c r="K507" i="1"/>
  <c r="K506" i="1" s="1"/>
  <c r="L468" i="1"/>
  <c r="L467" i="1" s="1"/>
  <c r="K468" i="1"/>
  <c r="K467" i="1" s="1"/>
  <c r="L452" i="1"/>
  <c r="K456" i="1"/>
  <c r="L450" i="1"/>
  <c r="K450" i="1"/>
  <c r="L447" i="1"/>
  <c r="L427" i="1" s="1"/>
  <c r="K447" i="1"/>
  <c r="K427" i="1" s="1"/>
  <c r="L424" i="1"/>
  <c r="L423" i="1" s="1"/>
  <c r="L422" i="1" s="1"/>
  <c r="K424" i="1"/>
  <c r="K423" i="1" s="1"/>
  <c r="K422" i="1" s="1"/>
  <c r="L420" i="1"/>
  <c r="L419" i="1" s="1"/>
  <c r="L418" i="1" s="1"/>
  <c r="K420" i="1"/>
  <c r="K419" i="1" s="1"/>
  <c r="K418" i="1" s="1"/>
  <c r="L402" i="1"/>
  <c r="L401" i="1" s="1"/>
  <c r="K402" i="1"/>
  <c r="K401" i="1" s="1"/>
  <c r="L396" i="1"/>
  <c r="K396" i="1"/>
  <c r="L394" i="1"/>
  <c r="K394" i="1"/>
  <c r="L386" i="1"/>
  <c r="K386" i="1"/>
  <c r="L384" i="1"/>
  <c r="L383" i="1" s="1"/>
  <c r="K384" i="1"/>
  <c r="K383" i="1" s="1"/>
  <c r="L379" i="1"/>
  <c r="K379" i="1"/>
  <c r="L364" i="1"/>
  <c r="L363" i="1" s="1"/>
  <c r="L362" i="1" s="1"/>
  <c r="L361" i="1" s="1"/>
  <c r="K364" i="1"/>
  <c r="K363" i="1" s="1"/>
  <c r="K362" i="1" s="1"/>
  <c r="K361" i="1" s="1"/>
  <c r="L335" i="1"/>
  <c r="L334" i="1" s="1"/>
  <c r="L333" i="1" s="1"/>
  <c r="L290" i="1" s="1"/>
  <c r="K335" i="1"/>
  <c r="K334" i="1" s="1"/>
  <c r="K333" i="1" s="1"/>
  <c r="K290" i="1" s="1"/>
  <c r="K254" i="1"/>
  <c r="L230" i="1"/>
  <c r="K230" i="1"/>
  <c r="L208" i="1"/>
  <c r="L207" i="1" s="1"/>
  <c r="K208" i="1"/>
  <c r="K207" i="1" s="1"/>
  <c r="L203" i="1"/>
  <c r="L202" i="1" s="1"/>
  <c r="K203" i="1"/>
  <c r="K202" i="1" s="1"/>
  <c r="L200" i="1"/>
  <c r="L199" i="1" s="1"/>
  <c r="K200" i="1"/>
  <c r="K199" i="1" s="1"/>
  <c r="L195" i="1"/>
  <c r="L194" i="1" s="1"/>
  <c r="K195" i="1"/>
  <c r="K194" i="1" s="1"/>
  <c r="L191" i="1"/>
  <c r="K191" i="1"/>
  <c r="L189" i="1"/>
  <c r="L188" i="1" s="1"/>
  <c r="K189" i="1"/>
  <c r="K188" i="1" s="1"/>
  <c r="L185" i="1"/>
  <c r="K185" i="1"/>
  <c r="L174" i="1"/>
  <c r="L173" i="1" s="1"/>
  <c r="K174" i="1"/>
  <c r="K173" i="1" s="1"/>
  <c r="L169" i="1"/>
  <c r="L168" i="1" s="1"/>
  <c r="K169" i="1"/>
  <c r="K168" i="1" s="1"/>
  <c r="L165" i="1"/>
  <c r="L164" i="1" s="1"/>
  <c r="K165" i="1"/>
  <c r="K164" i="1" s="1"/>
  <c r="L143" i="1"/>
  <c r="K143" i="1"/>
  <c r="L139" i="1"/>
  <c r="L126" i="1" s="1"/>
  <c r="K139" i="1"/>
  <c r="K126" i="1" s="1"/>
  <c r="L77" i="1"/>
  <c r="K77" i="1"/>
  <c r="L73" i="1"/>
  <c r="K73" i="1"/>
  <c r="K58" i="1" s="1"/>
  <c r="L43" i="1"/>
  <c r="K43" i="1"/>
  <c r="L33" i="1"/>
  <c r="L32" i="1" s="1"/>
  <c r="L31" i="1" s="1"/>
  <c r="K33" i="1"/>
  <c r="K32" i="1" s="1"/>
  <c r="K31" i="1" s="1"/>
  <c r="L10" i="1"/>
  <c r="K10" i="1"/>
  <c r="J154" i="1"/>
  <c r="J77" i="1"/>
  <c r="J468" i="1"/>
  <c r="J467" i="1" s="1"/>
  <c r="J191" i="1"/>
  <c r="J43" i="1"/>
  <c r="J38" i="1"/>
  <c r="J195" i="1"/>
  <c r="J194" i="1" s="1"/>
  <c r="J73" i="1"/>
  <c r="J169" i="1"/>
  <c r="J168" i="1" s="1"/>
  <c r="J402" i="1"/>
  <c r="J401" i="1" s="1"/>
  <c r="J456" i="1"/>
  <c r="J447" i="1"/>
  <c r="J450" i="1"/>
  <c r="J424" i="1"/>
  <c r="J423" i="1" s="1"/>
  <c r="J422" i="1" s="1"/>
  <c r="J420" i="1"/>
  <c r="J419" i="1" s="1"/>
  <c r="J418" i="1" s="1"/>
  <c r="J394" i="1"/>
  <c r="J396" i="1"/>
  <c r="J384" i="1"/>
  <c r="J383" i="1" s="1"/>
  <c r="J387" i="1"/>
  <c r="J386" i="1" s="1"/>
  <c r="J379" i="1"/>
  <c r="J369" i="1" s="1"/>
  <c r="J364" i="1"/>
  <c r="J363" i="1" s="1"/>
  <c r="J362" i="1" s="1"/>
  <c r="J361" i="1" s="1"/>
  <c r="J334" i="1"/>
  <c r="J333" i="1" s="1"/>
  <c r="J290" i="1" s="1"/>
  <c r="J254" i="1"/>
  <c r="J253" i="1" s="1"/>
  <c r="J231" i="1"/>
  <c r="J230" i="1" s="1"/>
  <c r="J199" i="1"/>
  <c r="J203" i="1"/>
  <c r="J202" i="1" s="1"/>
  <c r="J208" i="1"/>
  <c r="J207" i="1" s="1"/>
  <c r="J185" i="1"/>
  <c r="J189" i="1"/>
  <c r="J188" i="1" s="1"/>
  <c r="J174" i="1"/>
  <c r="J173" i="1" s="1"/>
  <c r="J165" i="1"/>
  <c r="J164" i="1" s="1"/>
  <c r="J139" i="1"/>
  <c r="J126" i="1" s="1"/>
  <c r="J33" i="1"/>
  <c r="J32" i="1" s="1"/>
  <c r="J31" i="1" s="1"/>
  <c r="J10" i="1"/>
  <c r="K9" i="1" l="1"/>
  <c r="K8" i="1" s="1"/>
  <c r="K7" i="1" s="1"/>
  <c r="L9" i="1"/>
  <c r="L8" i="1" s="1"/>
  <c r="L7" i="1" s="1"/>
  <c r="J427" i="1"/>
  <c r="J426" i="1" s="1"/>
  <c r="J9" i="1"/>
  <c r="J8" i="1" s="1"/>
  <c r="J7" i="1" s="1"/>
  <c r="J58" i="1"/>
  <c r="J57" i="1" s="1"/>
  <c r="L58" i="1"/>
  <c r="L57" i="1" s="1"/>
  <c r="K57" i="1"/>
  <c r="J37" i="1"/>
  <c r="J36" i="1" s="1"/>
  <c r="K369" i="1"/>
  <c r="K368" i="1" s="1"/>
  <c r="K367" i="1" s="1"/>
  <c r="L369" i="1"/>
  <c r="L368" i="1" s="1"/>
  <c r="L367" i="1" s="1"/>
  <c r="K184" i="1"/>
  <c r="L184" i="1"/>
  <c r="J184" i="1"/>
  <c r="K37" i="1"/>
  <c r="K36" i="1" s="1"/>
  <c r="L37" i="1"/>
  <c r="L36" i="1" s="1"/>
  <c r="K198" i="1"/>
  <c r="K197" i="1" s="1"/>
  <c r="L198" i="1"/>
  <c r="L197" i="1" s="1"/>
  <c r="J198" i="1"/>
  <c r="J197" i="1" s="1"/>
  <c r="L426" i="1"/>
  <c r="L417" i="1" s="1"/>
  <c r="K453" i="1"/>
  <c r="K452" i="1" s="1"/>
  <c r="K426" i="1"/>
  <c r="J453" i="1"/>
  <c r="J452" i="1" s="1"/>
  <c r="L382" i="1"/>
  <c r="J382" i="1"/>
  <c r="J273" i="1"/>
  <c r="L254" i="1"/>
  <c r="J507" i="1"/>
  <c r="J506" i="1" s="1"/>
  <c r="L507" i="1"/>
  <c r="L506" i="1" s="1"/>
  <c r="L263" i="1"/>
  <c r="L262" i="1" s="1"/>
  <c r="J466" i="1"/>
  <c r="J465" i="1" s="1"/>
  <c r="K466" i="1"/>
  <c r="K465" i="1" s="1"/>
  <c r="L466" i="1"/>
  <c r="L465" i="1" s="1"/>
  <c r="L273" i="1"/>
  <c r="L219" i="1"/>
  <c r="K219" i="1"/>
  <c r="K273" i="1"/>
  <c r="J219" i="1"/>
  <c r="L236" i="1"/>
  <c r="K236" i="1"/>
  <c r="L163" i="1"/>
  <c r="L393" i="1"/>
  <c r="L392" i="1" s="1"/>
  <c r="K154" i="1"/>
  <c r="K153" i="1" s="1"/>
  <c r="K163" i="1"/>
  <c r="K393" i="1"/>
  <c r="K392" i="1" s="1"/>
  <c r="K229" i="1"/>
  <c r="J229" i="1"/>
  <c r="L229" i="1"/>
  <c r="L154" i="1"/>
  <c r="L153" i="1" s="1"/>
  <c r="J153" i="1"/>
  <c r="K382" i="1"/>
  <c r="J393" i="1"/>
  <c r="J392" i="1" s="1"/>
  <c r="J163" i="1"/>
  <c r="K253" i="1"/>
  <c r="J417" i="1" l="1"/>
  <c r="K417" i="1"/>
  <c r="L35" i="1"/>
  <c r="L381" i="1"/>
  <c r="J368" i="1"/>
  <c r="J367" i="1" s="1"/>
  <c r="J35" i="1"/>
  <c r="K35" i="1"/>
  <c r="L253" i="1"/>
  <c r="K381" i="1"/>
  <c r="J381" i="1"/>
  <c r="J6" i="1" l="1"/>
  <c r="L6" i="1"/>
  <c r="K6" i="1"/>
</calcChain>
</file>

<file path=xl/sharedStrings.xml><?xml version="1.0" encoding="utf-8"?>
<sst xmlns="http://schemas.openxmlformats.org/spreadsheetml/2006/main" count="3699" uniqueCount="653">
  <si>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</si>
  <si>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</si>
  <si>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</si>
  <si>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</si>
  <si>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</si>
  <si>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</si>
  <si>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</si>
  <si>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</si>
  <si>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</si>
  <si>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</si>
  <si>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</si>
  <si>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</si>
  <si>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</si>
  <si>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</si>
  <si>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</si>
  <si>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</si>
  <si>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</si>
  <si>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</si>
  <si>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</si>
  <si>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</si>
  <si>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</si>
  <si>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</si>
  <si>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</si>
  <si>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</si>
  <si>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</si>
  <si>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</si>
  <si>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</si>
  <si>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</si>
  <si>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</si>
  <si>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</si>
  <si>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</si>
  <si>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</si>
  <si>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</si>
  <si>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</si>
  <si>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</si>
  <si>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</si>
  <si>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</si>
  <si>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</si>
  <si>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</si>
  <si>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</si>
  <si>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</si>
  <si>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</si>
  <si>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</si>
  <si>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</si>
  <si>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</si>
  <si>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</si>
  <si>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</si>
  <si>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</si>
  <si>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80820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</si>
  <si>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</si>
  <si>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</si>
  <si>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</si>
  <si>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</si>
  <si>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</si>
  <si>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80380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</si>
  <si>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</si>
  <si>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</si>
  <si>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</si>
  <si>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</si>
  <si>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</si>
  <si>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</si>
  <si>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</si>
  <si>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</si>
  <si>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</si>
  <si>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</si>
  <si>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</si>
  <si>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</si>
  <si>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</si>
  <si>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</si>
  <si>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</si>
  <si>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</si>
  <si>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</si>
  <si>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</si>
  <si>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</si>
  <si>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</si>
  <si>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</si>
  <si>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</si>
  <si>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</si>
  <si>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</si>
  <si>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</si>
  <si>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</si>
  <si>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</si>
  <si>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</si>
  <si>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</si>
  <si>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</si>
  <si>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</si>
  <si>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</si>
  <si>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</si>
  <si>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</si>
  <si>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</si>
  <si>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</si>
  <si>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</si>
  <si>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</si>
  <si>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</si>
  <si>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</si>
  <si>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</si>
  <si>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</si>
  <si>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</si>
  <si>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</si>
  <si>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</si>
  <si>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</si>
  <si>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</si>
  <si>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</si>
  <si>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</si>
  <si>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</si>
  <si>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</si>
  <si>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</si>
  <si>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</si>
  <si>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</si>
  <si>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</si>
  <si>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</si>
  <si>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</si>
  <si>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</si>
  <si>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</si>
  <si>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</si>
  <si>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</si>
  <si>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</si>
  <si>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</si>
  <si>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</si>
  <si>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</si>
  <si>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</si>
  <si>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</si>
  <si>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</si>
  <si>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</si>
  <si>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</si>
  <si>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</si>
  <si>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</si>
  <si>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</si>
  <si>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</si>
  <si>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</si>
  <si>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</si>
  <si>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</si>
  <si>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</si>
  <si>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</si>
  <si>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</si>
  <si>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</si>
  <si>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</si>
  <si>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</si>
  <si>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</si>
  <si>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</si>
  <si>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</si>
  <si>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</si>
  <si>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</si>
  <si>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</si>
  <si>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</si>
  <si>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</si>
  <si>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</si>
  <si>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</si>
  <si>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</si>
  <si>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</si>
  <si>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</si>
  <si>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</si>
  <si>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</si>
  <si>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</si>
  <si>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</si>
  <si>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</si>
  <si>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</si>
  <si>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</si>
  <si>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</si>
  <si>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</si>
  <si>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</si>
  <si>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</si>
  <si>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</si>
  <si>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</si>
  <si>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</si>
  <si>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</si>
  <si>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</si>
  <si>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</si>
  <si>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</si>
  <si>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</si>
  <si>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</si>
  <si>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</si>
  <si>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</si>
  <si>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</si>
  <si>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</si>
  <si>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</si>
  <si>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</si>
  <si>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</si>
  <si>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</si>
  <si>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</si>
  <si>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</si>
  <si>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</si>
  <si>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</si>
  <si>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</si>
  <si>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</si>
  <si>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</si>
  <si>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</si>
  <si>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</si>
  <si>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</si>
  <si>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</si>
  <si>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</si>
  <si>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</si>
  <si>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</si>
  <si>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</si>
  <si>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</si>
  <si>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</si>
  <si>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</si>
  <si>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</si>
  <si>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</si>
  <si>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</si>
  <si>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</si>
  <si>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</si>
  <si>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</si>
  <si>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</si>
  <si>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</si>
  <si>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</si>
  <si>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</si>
  <si>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</si>
  <si>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</si>
  <si>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</si>
  <si>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</si>
  <si>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</si>
  <si>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</si>
  <si>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</si>
  <si>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</si>
  <si>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</si>
  <si>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</si>
  <si>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</si>
  <si>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</si>
  <si>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</si>
  <si>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</si>
  <si>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</si>
  <si>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</si>
  <si>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</si>
  <si>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</si>
  <si>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</si>
  <si>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</si>
  <si>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</si>
  <si>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</si>
  <si>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</si>
  <si>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</si>
  <si>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</si>
  <si>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</si>
  <si>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</si>
  <si>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</si>
  <si>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</si>
  <si>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</si>
  <si>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</si>
  <si>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</si>
  <si>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</si>
  <si>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</si>
  <si>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</si>
  <si>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</si>
  <si>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</si>
  <si>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</si>
  <si>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</si>
  <si>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</si>
  <si>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</si>
  <si>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</si>
  <si>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</si>
  <si>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</si>
  <si>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</si>
  <si>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</si>
  <si>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</si>
  <si>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</si>
  <si>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</si>
  <si>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</si>
  <si>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</si>
  <si>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</si>
  <si>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</si>
  <si>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</si>
  <si>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</si>
  <si>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</si>
  <si>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</si>
  <si>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А1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</si>
  <si>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</si>
  <si>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</si>
  <si>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</si>
  <si>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</si>
  <si>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</si>
  <si>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</si>
  <si>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</si>
  <si>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</si>
  <si>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</si>
  <si>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</si>
  <si>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</si>
  <si>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</si>
  <si>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</si>
  <si>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</si>
  <si>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</si>
  <si>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Региональный проект "Культурная среда"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</si>
  <si>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</si>
  <si>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</si>
  <si>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</si>
  <si>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</si>
  <si>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78620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</si>
  <si>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</si>
  <si>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</si>
  <si>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</si>
  <si>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</si>
  <si>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</si>
  <si>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</si>
  <si>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</si>
  <si>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</si>
  <si>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</si>
  <si>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</si>
  <si>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</si>
  <si>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</si>
  <si>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</si>
  <si>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</si>
  <si>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</si>
  <si>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</si>
  <si>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</si>
  <si>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</si>
  <si>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</si>
  <si>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</si>
  <si>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</si>
  <si>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</si>
  <si>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</si>
  <si>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</si>
  <si>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</si>
  <si>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</si>
  <si>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</si>
  <si>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</si>
  <si>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</si>
  <si>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Капитальные вложения в объекты муниципальной собственности (обл)</t>
  </si>
  <si>
    <t>53030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</si>
  <si>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</si>
  <si>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</si>
  <si>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</si>
  <si>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</si>
  <si>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</si>
  <si>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</si>
  <si>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</si>
  <si>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</si>
  <si>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</si>
  <si>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</si>
  <si>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</si>
  <si>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</si>
  <si>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</si>
  <si>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</si>
  <si>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</si>
  <si>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</si>
  <si>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</si>
  <si>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</si>
  <si>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</si>
  <si>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</si>
  <si>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</si>
  <si>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</si>
  <si>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</si>
  <si>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</si>
  <si>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</si>
  <si>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</si>
  <si>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</si>
  <si>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</si>
  <si>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</si>
  <si>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</si>
  <si>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</si>
  <si>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</si>
  <si>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</si>
  <si>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</si>
  <si>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</si>
  <si>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</si>
  <si>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</si>
  <si>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</si>
  <si>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9.1.2</t>
  </si>
  <si>
    <t>2024 год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</si>
  <si>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</si>
  <si>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</si>
  <si>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</si>
  <si>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</si>
  <si>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</si>
  <si>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</si>
  <si>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</si>
  <si>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</si>
  <si>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</si>
  <si>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2025 год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</si>
  <si>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</si>
  <si>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</si>
  <si>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</si>
  <si>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</si>
  <si>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</si>
  <si>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</si>
  <si>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</si>
  <si>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</si>
  <si>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</si>
  <si>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</si>
  <si>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</si>
  <si>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</si>
  <si>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</si>
  <si>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</si>
  <si>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</si>
  <si>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</si>
  <si>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</si>
  <si>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</si>
  <si>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</si>
  <si>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</si>
  <si>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</si>
  <si>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</si>
  <si>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</si>
  <si>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</si>
  <si>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</si>
  <si>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</si>
  <si>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</si>
  <si>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</si>
  <si>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</si>
  <si>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</si>
  <si>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</si>
  <si>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</si>
  <si>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</si>
  <si>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</si>
  <si>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</si>
  <si>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</si>
  <si>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</si>
  <si>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</si>
  <si>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</si>
  <si>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</si>
  <si>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</si>
  <si>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</si>
  <si>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</si>
  <si>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</si>
  <si>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</si>
  <si>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</si>
  <si>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</si>
  <si>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</si>
  <si>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</si>
  <si>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</si>
  <si>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</si>
  <si>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</si>
  <si>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</si>
  <si>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</si>
  <si>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</si>
  <si>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2.7.4</t>
  </si>
  <si>
    <t>9.5.1</t>
  </si>
  <si>
    <t>9.5.2</t>
  </si>
  <si>
    <t>21</t>
  </si>
  <si>
    <t>21.1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</si>
  <si>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</si>
  <si>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</si>
  <si>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</si>
  <si>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</si>
  <si>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</si>
  <si>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</si>
  <si>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</si>
  <si>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</si>
  <si>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</si>
  <si>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</si>
  <si>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</si>
  <si>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</si>
  <si>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</si>
  <si>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</si>
  <si>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</si>
  <si>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</si>
  <si>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</si>
  <si>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</si>
  <si>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</si>
  <si>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</si>
  <si>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</si>
  <si>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</si>
  <si>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</si>
  <si>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</si>
  <si>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</si>
  <si>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</si>
  <si>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</si>
  <si>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</si>
  <si>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</si>
  <si>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t>3.1.5</t>
  </si>
  <si>
    <t>6.1.5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</si>
  <si>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</si>
  <si>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</si>
  <si>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</si>
  <si>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t>2026 год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</si>
  <si>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2024 год и плановый период 2025 и 2026 годов </t>
  </si>
  <si>
    <t>L4670</t>
  </si>
  <si>
    <t>Д5970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</si>
  <si>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</si>
  <si>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</si>
  <si>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</si>
  <si>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</si>
  <si>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</si>
  <si>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</si>
  <si>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</si>
  <si>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</si>
  <si>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</si>
  <si>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</si>
  <si>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79740</t>
  </si>
  <si>
    <t>Региональный проект «Современный облик сельских территорий»</t>
  </si>
  <si>
    <t>Региональный проект «Бизнес-спринт (Я выбираю спорт)»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</si>
  <si>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</si>
  <si>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</si>
  <si>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</si>
  <si>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</si>
  <si>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</si>
  <si>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</si>
  <si>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</si>
  <si>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22</t>
  </si>
  <si>
    <t>55970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</si>
  <si>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</si>
  <si>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</si>
  <si>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 xml:space="preserve"> Закупка товаров, работ и услуг для муниципальных нужд (фед)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</si>
  <si>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</si>
  <si>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16.1.1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</si>
  <si>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</si>
  <si>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</si>
  <si>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9.2.2</t>
  </si>
  <si>
    <t>9.5.3</t>
  </si>
  <si>
    <t>12.2.4</t>
  </si>
  <si>
    <t>18.2</t>
  </si>
  <si>
    <t>L7500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</si>
  <si>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</si>
  <si>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</si>
  <si>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</si>
  <si>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</si>
  <si>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</si>
  <si>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</si>
  <si>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</si>
  <si>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</si>
  <si>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</si>
  <si>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</si>
  <si>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</si>
  <si>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Основное мероприятие "Укрепление материально-технической базы муниципальных предприятий"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</si>
  <si>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</si>
  <si>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укрепление материально-технической базы муниципальных предпрриятий 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</si>
  <si>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</si>
  <si>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</si>
  <si>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</si>
  <si>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</si>
  <si>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</si>
  <si>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</si>
  <si>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</si>
  <si>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t xml:space="preserve">Межбюджетные трансферты </t>
  </si>
  <si>
    <r>
      <rPr>
        <b/>
        <sz val="12"/>
        <rFont val="Times New Roman"/>
        <family val="1"/>
        <charset val="204"/>
      </rPr>
      <t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</si>
  <si>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Межбюджетные трансферты</t>
    </r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</si>
  <si>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</si>
  <si>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</si>
  <si>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</si>
  <si>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>Комплекс процессных мероприятий
«Обеспечение эпизоотического благополучия»</t>
  </si>
  <si>
    <t xml:space="preserve">Расходы на  мероприятия по развитию градостроительной деятельности 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</si>
  <si>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</si>
  <si>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</si>
  <si>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</si>
  <si>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</si>
  <si>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</si>
  <si>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</si>
  <si>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</si>
  <si>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</t>
    </r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</si>
  <si>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</si>
  <si>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</si>
  <si>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</si>
  <si>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 xml:space="preserve">) </t>
    </r>
  </si>
  <si>
    <t>Реконструкция и капитальный ремонт региональных и муниципальных музеев</t>
  </si>
  <si>
    <t>Расходы на государственную  поддержку лучших работников сельских учреждений культуры</t>
  </si>
  <si>
    <t>Расходы на государственную поддержку отрасли культуры (гос поддержка лучших  учреждений культуры</t>
  </si>
  <si>
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</si>
  <si>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</t>
    </r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</si>
  <si>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</si>
  <si>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</si>
  <si>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t>Иные межбюджетные трансферты за счет субсидии на подготовку и проведение празднования памятных дат</t>
  </si>
  <si>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</si>
  <si>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/>
    </r>
  </si>
  <si>
    <t>Другие расходы на социальную поддерку лиц вынужденно покинувших территорию соседних государств_x000D_</t>
  </si>
  <si>
    <t>Расходы на поддержку социально ориентированных некомерческих организаций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</si>
  <si>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</si>
  <si>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2.6.2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</si>
  <si>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</si>
  <si>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</si>
  <si>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</si>
  <si>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</si>
  <si>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 xml:space="preserve">
Приложение № 5
к решению  Совета народных депутатов 
Лискинского муниципального района Воронежской области 
от_____________________2024 г. № ____
"Приложение № 6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2024год и на плановый период 2025 и 2026 годов"  
                                                                                                           от  26 декабря 2023г. № 168
</t>
  </si>
  <si>
    <t xml:space="preserve">Иные межбюджетные трансферты за счет субсидии на развитие сети учреждений культурно-досугового типа (дополнительные расходы) </t>
  </si>
  <si>
    <t>А5130</t>
  </si>
  <si>
    <t>9.5.1.</t>
  </si>
  <si>
    <t>9.5.4</t>
  </si>
  <si>
    <t>Комплекс процессных мероприятий "Управление государственными финансами"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</si>
  <si>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</si>
  <si>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Иные межбюджетные трансферты за счет субсидии на развитие сети учреждений культурно-досугового типа</t>
  </si>
  <si>
    <t>55130</t>
  </si>
  <si>
    <t xml:space="preserve">Расходы на осуществление государственных полномочий органов государственной власти Воронежской области по реализации отдельных гос полномочий в области организации деятельности по накоплению, сбору, транспортированию, обработке, обезвреживанию и захоронению ТКО  </t>
  </si>
  <si>
    <t>79420</t>
  </si>
  <si>
    <t xml:space="preserve">Расходы за счет субсидии на капитальные вложения в объекты коммунальной инфраструктуры   </t>
  </si>
  <si>
    <r>
      <rPr>
        <b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>Межбюджетные трансферты</t>
    </r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</si>
  <si>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</si>
  <si>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</si>
  <si>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</si>
  <si>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</si>
  <si>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S8190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</si>
  <si>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</si>
  <si>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</si>
  <si>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</si>
  <si>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</si>
  <si>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</si>
  <si>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</si>
  <si>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</si>
  <si>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</si>
  <si>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</si>
  <si>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</si>
  <si>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</si>
  <si>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</si>
  <si>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</si>
  <si>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</si>
  <si>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</si>
  <si>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</si>
  <si>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</si>
  <si>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</si>
  <si>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</si>
  <si>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</si>
  <si>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</si>
  <si>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</si>
  <si>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</si>
  <si>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t>Основное мероприятие"Развитие и поддержка деятельности объединений юных инспекторов движения"</t>
  </si>
  <si>
    <t xml:space="preserve">Расходы на мероприятия по обеспечению безопасности участия детей в дорожном движении </t>
  </si>
  <si>
    <t>Предоставление субсидий бюджетным, автономным учреждениям и иным некоммерческим организациям (соф)</t>
  </si>
  <si>
    <t>Закупка товаров, работ и услуг для муниципальных нужд(обл)</t>
  </si>
  <si>
    <t>Закупка товаров, работ и услуг для муниципальных нужд(соф)</t>
  </si>
  <si>
    <t>Предоставление субсидий бюджетным, автономным учреждениям и иным некоммерческим организациям (обл)</t>
  </si>
  <si>
    <t>80290</t>
  </si>
  <si>
    <t>23.3</t>
  </si>
  <si>
    <t>24</t>
  </si>
  <si>
    <t>24.1</t>
  </si>
  <si>
    <t>24.2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</si>
  <si>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</si>
  <si>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</si>
  <si>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2.3.4</t>
  </si>
  <si>
    <t>2.3.5</t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</si>
  <si>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</si>
  <si>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19.2</t>
  </si>
  <si>
    <t>22.1.1</t>
  </si>
  <si>
    <t>24.3</t>
  </si>
  <si>
    <t>24.4</t>
  </si>
  <si>
    <t>24.5</t>
  </si>
  <si>
    <t>25.1</t>
  </si>
  <si>
    <t>25.2</t>
  </si>
  <si>
    <t>26.3</t>
  </si>
  <si>
    <t>000</t>
  </si>
  <si>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</si>
  <si>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</si>
  <si>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</si>
  <si>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</si>
  <si>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</si>
  <si>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организациям(фед)</t>
    </r>
  </si>
  <si>
    <t>50500</t>
  </si>
  <si>
    <t xml:space="preserve">Расходы на поощрение муниципальных управленческих команд за счет средств ИМТ из федерального бюджета </t>
  </si>
  <si>
    <t>55490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</si>
  <si>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</si>
  <si>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 xml:space="preserve">
Закупка товаров, работ и услуг для муниципальных нужд (обл)</t>
  </si>
  <si>
    <t xml:space="preserve">
Предоставление субсидий бюджетным, автономным учреждениям и иным некомерческим организациям (обл)</t>
  </si>
  <si>
    <t>S9970</t>
  </si>
  <si>
    <t xml:space="preserve">
Закупка товаров, работ и услуг для муниципальных нужд (соф)</t>
  </si>
  <si>
    <t xml:space="preserve">
Предоставление субсидий бюджетным, автономным учреждениям и иным некомерческим организациям (соф)</t>
  </si>
  <si>
    <t>82020</t>
  </si>
  <si>
    <t>Подпрограмма «Реконструкция, капитальный, текущий ремонт объектов муниципальной собственности»</t>
  </si>
  <si>
    <t>Основное мероприятие "Реконструкция, капитальный, текущий ремонт объектов муниципальной собственности"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</si>
  <si>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</si>
  <si>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</si>
  <si>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 «Содержание имущества казны»</t>
  </si>
  <si>
    <t>Расходы на повышение уровня защищенности помещений, предоставленных для работы участковых уполномоченных полиции</t>
  </si>
  <si>
    <t>S9890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</si>
  <si>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</si>
  <si>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Подпрограмма «Социализация детей-сирот и детей, нуждающихся в особой заботе государства»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</si>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</sst>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5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1"/>
      <color rgb="FF9900CC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sz val="14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8" fillId="0" borderId="0" applyFont="0" applyFill="0" applyBorder="0" applyAlignment="0" applyProtection="0"/>
  </cellStyleXfs>
  <cellXfs count="192">
    <xf numFmtId="0" fontId="0" fillId="0" borderId="0" xfId="0"/>
    <xf numFmtId="0" fontId="1" fillId="2" borderId="0" xfId="0" applyFont="1" applyFill="1"/>
    <xf numFmtId="0" fontId="15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19" fillId="2" borderId="3" xfId="0" applyNumberFormat="1" applyFont="1" applyFill="1" applyBorder="1" applyAlignment="1">
      <alignment horizontal="center" vertical="center"/>
    </xf>
    <xf numFmtId="0" fontId="18" fillId="2" borderId="0" xfId="0" applyFont="1" applyFill="1"/>
    <xf numFmtId="0" fontId="16" fillId="2" borderId="0" xfId="0" applyFont="1" applyFill="1"/>
    <xf numFmtId="0" fontId="5" fillId="2" borderId="0" xfId="0" applyFont="1" applyFill="1"/>
    <xf numFmtId="0" fontId="20" fillId="2" borderId="0" xfId="0" applyFont="1" applyFill="1"/>
    <xf numFmtId="0" fontId="28" fillId="2" borderId="0" xfId="0" applyFont="1" applyFill="1"/>
    <xf numFmtId="0" fontId="21" fillId="2" borderId="0" xfId="0" applyFont="1" applyFill="1"/>
    <xf numFmtId="0" fontId="22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6" fillId="2" borderId="0" xfId="0" applyFont="1" applyFill="1"/>
    <xf numFmtId="164" fontId="19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3" fillId="2" borderId="0" xfId="0" applyFont="1" applyFill="1"/>
    <xf numFmtId="0" fontId="30" fillId="2" borderId="0" xfId="0" applyFont="1" applyFill="1"/>
    <xf numFmtId="0" fontId="31" fillId="2" borderId="0" xfId="0" applyFont="1" applyFill="1"/>
    <xf numFmtId="164" fontId="17" fillId="2" borderId="0" xfId="0" applyNumberFormat="1" applyFont="1" applyFill="1"/>
    <xf numFmtId="0" fontId="35" fillId="2" borderId="0" xfId="0" applyFont="1" applyFill="1"/>
    <xf numFmtId="0" fontId="36" fillId="2" borderId="0" xfId="0" applyFont="1" applyFill="1"/>
    <xf numFmtId="0" fontId="9" fillId="2" borderId="0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0" fontId="37" fillId="2" borderId="0" xfId="0" applyFont="1" applyFill="1"/>
    <xf numFmtId="164" fontId="11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Border="1" applyAlignment="1">
      <alignment horizontal="center" vertical="center"/>
    </xf>
    <xf numFmtId="0" fontId="29" fillId="2" borderId="0" xfId="0" applyFont="1" applyFill="1"/>
    <xf numFmtId="164" fontId="12" fillId="2" borderId="0" xfId="0" applyNumberFormat="1" applyFont="1" applyFill="1" applyBorder="1" applyAlignment="1">
      <alignment horizontal="center" vertical="center"/>
    </xf>
    <xf numFmtId="0" fontId="39" fillId="2" borderId="0" xfId="0" applyFont="1" applyFill="1"/>
    <xf numFmtId="0" fontId="13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44" fillId="2" borderId="0" xfId="0" applyFont="1" applyFill="1"/>
    <xf numFmtId="0" fontId="45" fillId="2" borderId="0" xfId="0" applyFont="1" applyFill="1"/>
    <xf numFmtId="164" fontId="5" fillId="2" borderId="0" xfId="0" applyNumberFormat="1" applyFont="1" applyFill="1"/>
    <xf numFmtId="0" fontId="5" fillId="2" borderId="0" xfId="0" applyFont="1" applyFill="1" applyAlignment="1">
      <alignment vertical="center"/>
    </xf>
    <xf numFmtId="0" fontId="46" fillId="2" borderId="0" xfId="0" applyFont="1" applyFill="1"/>
    <xf numFmtId="0" fontId="47" fillId="2" borderId="0" xfId="0" applyFont="1" applyFill="1"/>
    <xf numFmtId="0" fontId="49" fillId="2" borderId="0" xfId="0" applyFont="1" applyFill="1"/>
    <xf numFmtId="0" fontId="25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left" vertical="center" wrapText="1"/>
    </xf>
    <xf numFmtId="49" fontId="8" fillId="2" borderId="0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0" fontId="43" fillId="2" borderId="0" xfId="0" applyFont="1" applyFill="1" applyAlignment="1">
      <alignment horizontal="left" vertical="center"/>
    </xf>
    <xf numFmtId="0" fontId="26" fillId="2" borderId="0" xfId="0" applyFont="1" applyFill="1" applyAlignment="1">
      <alignment horizontal="center" vertical="center"/>
    </xf>
    <xf numFmtId="164" fontId="23" fillId="2" borderId="0" xfId="0" applyNumberFormat="1" applyFont="1" applyFill="1" applyBorder="1" applyAlignment="1">
      <alignment horizontal="center" vertical="center"/>
    </xf>
    <xf numFmtId="0" fontId="50" fillId="2" borderId="0" xfId="0" applyFont="1" applyFill="1"/>
    <xf numFmtId="0" fontId="51" fillId="2" borderId="0" xfId="0" applyFont="1" applyFill="1"/>
    <xf numFmtId="0" fontId="48" fillId="2" borderId="0" xfId="0" applyFont="1" applyFill="1" applyAlignment="1">
      <alignment horizontal="right" vertical="top" wrapText="1"/>
    </xf>
    <xf numFmtId="0" fontId="10" fillId="2" borderId="0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left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vertical="center"/>
    </xf>
    <xf numFmtId="49" fontId="14" fillId="0" borderId="10" xfId="0" applyNumberFormat="1" applyFont="1" applyFill="1" applyBorder="1" applyAlignment="1">
      <alignment vertical="center"/>
    </xf>
    <xf numFmtId="49" fontId="14" fillId="0" borderId="3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/>
    </xf>
    <xf numFmtId="49" fontId="41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wrapText="1"/>
    </xf>
    <xf numFmtId="0" fontId="25" fillId="0" borderId="4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left" vertical="center" wrapText="1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6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1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vertical="center"/>
    </xf>
    <xf numFmtId="49" fontId="14" fillId="0" borderId="13" xfId="0" applyNumberFormat="1" applyFont="1" applyFill="1" applyBorder="1" applyAlignment="1">
      <alignment vertical="center"/>
    </xf>
    <xf numFmtId="49" fontId="14" fillId="0" borderId="14" xfId="0" applyNumberFormat="1" applyFont="1" applyFill="1" applyBorder="1" applyAlignment="1">
      <alignment vertical="center"/>
    </xf>
    <xf numFmtId="49" fontId="14" fillId="0" borderId="7" xfId="0" applyNumberFormat="1" applyFont="1" applyFill="1" applyBorder="1" applyAlignment="1">
      <alignment vertical="center"/>
    </xf>
    <xf numFmtId="49" fontId="14" fillId="0" borderId="8" xfId="0" applyNumberFormat="1" applyFont="1" applyFill="1" applyBorder="1" applyAlignment="1">
      <alignment vertical="center"/>
    </xf>
    <xf numFmtId="49" fontId="14" fillId="0" borderId="9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left" vertical="center"/>
    </xf>
    <xf numFmtId="0" fontId="24" fillId="0" borderId="6" xfId="0" applyFont="1" applyFill="1" applyBorder="1" applyAlignment="1">
      <alignment horizontal="left" vertical="center" wrapText="1"/>
    </xf>
    <xf numFmtId="164" fontId="14" fillId="0" borderId="9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left" vertical="center"/>
    </xf>
    <xf numFmtId="0" fontId="42" fillId="0" borderId="12" xfId="0" applyFont="1" applyFill="1" applyBorder="1" applyAlignment="1"/>
    <xf numFmtId="0" fontId="42" fillId="0" borderId="13" xfId="0" applyFont="1" applyFill="1" applyBorder="1" applyAlignment="1"/>
    <xf numFmtId="0" fontId="42" fillId="0" borderId="14" xfId="0" applyFont="1" applyFill="1" applyBorder="1" applyAlignment="1"/>
    <xf numFmtId="0" fontId="42" fillId="0" borderId="1" xfId="0" applyFont="1" applyFill="1" applyBorder="1" applyAlignment="1"/>
    <xf numFmtId="0" fontId="25" fillId="0" borderId="1" xfId="0" applyFont="1" applyFill="1" applyBorder="1" applyAlignment="1">
      <alignment horizontal="left" vertical="center"/>
    </xf>
    <xf numFmtId="0" fontId="14" fillId="0" borderId="3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4" fillId="0" borderId="18" xfId="0" applyNumberFormat="1" applyFont="1" applyFill="1" applyBorder="1" applyAlignment="1">
      <alignment horizontal="left" vertical="center"/>
    </xf>
    <xf numFmtId="0" fontId="24" fillId="0" borderId="1" xfId="0" applyFont="1" applyFill="1" applyBorder="1" applyAlignment="1">
      <alignment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0" fontId="25" fillId="0" borderId="1" xfId="0" applyFont="1" applyFill="1" applyBorder="1"/>
    <xf numFmtId="0" fontId="24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vertical="center" wrapText="1"/>
    </xf>
    <xf numFmtId="49" fontId="14" fillId="0" borderId="0" xfId="0" applyNumberFormat="1" applyFont="1" applyFill="1" applyAlignment="1">
      <alignment horizontal="left" vertical="center"/>
    </xf>
    <xf numFmtId="0" fontId="25" fillId="0" borderId="1" xfId="0" applyFont="1" applyFill="1" applyBorder="1" applyAlignment="1">
      <alignment horizontal="right" vertical="center" wrapText="1"/>
    </xf>
    <xf numFmtId="0" fontId="26" fillId="0" borderId="4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2"/>
  <sheetViews>
    <sheetView tabSelected="1" view="pageBreakPreview" zoomScale="90" zoomScaleNormal="90" zoomScaleSheetLayoutView="90" workbookViewId="0">
      <selection activeCell="Z1" sqref="Z1"/>
    </sheetView>
  </sheetViews>
  <sheetFormatPr defaultColWidth="9.140625" defaultRowHeight="17.25" x14ac:dyDescent="0.25"/>
  <cols>
    <col min="1" max="1" width="7.85546875" style="36" customWidth="1"/>
    <col min="2" max="2" width="79.85546875" style="63" customWidth="1"/>
    <col min="3" max="3" width="7.28515625" style="64" customWidth="1"/>
    <col min="4" max="4" width="6.5703125" style="64" customWidth="1"/>
    <col min="5" max="5" width="7.7109375" style="64" customWidth="1"/>
    <col min="6" max="6" width="9.140625" style="64"/>
    <col min="7" max="7" width="11.42578125" style="64" bestFit="1" customWidth="1"/>
    <col min="8" max="9" width="9.140625" style="64"/>
    <col min="10" max="12" width="19.85546875" style="64" customWidth="1"/>
    <col min="13" max="13" width="10.5703125" style="16" hidden="1" customWidth="1"/>
    <col min="14" max="16" width="0" style="16" hidden="1" customWidth="1"/>
    <col min="17" max="17" width="9.140625" style="16"/>
    <col min="18" max="19" width="9.140625" style="16" hidden="1" customWidth="1"/>
    <col min="20" max="20" width="19.28515625" style="16" hidden="1" customWidth="1"/>
    <col min="21" max="22" width="0" style="16" hidden="1" customWidth="1"/>
    <col min="23" max="16384" width="9.140625" style="16"/>
  </cols>
  <sheetData>
    <row r="1" spans="1:16" ht="249" customHeight="1" x14ac:dyDescent="0.25">
      <c r="A1" s="68" t="s">
        <v>558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6" ht="63" customHeight="1" x14ac:dyDescent="0.25">
      <c r="A2" s="69" t="s">
        <v>462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6" ht="33.6" customHeight="1" x14ac:dyDescent="0.25">
      <c r="A3" s="35"/>
      <c r="B3" s="57"/>
      <c r="C3" s="58"/>
      <c r="D3" s="58"/>
      <c r="E3" s="58"/>
      <c r="F3" s="58"/>
      <c r="G3" s="58"/>
      <c r="H3" s="58"/>
      <c r="I3" s="58"/>
      <c r="J3" s="58"/>
      <c r="K3" s="58"/>
      <c r="L3" s="59" t="s">
        <v>121</v>
      </c>
    </row>
    <row r="4" spans="1:16" s="24" customFormat="1" ht="18.75" x14ac:dyDescent="0.25">
      <c r="A4" s="70" t="s">
        <v>124</v>
      </c>
      <c r="B4" s="71" t="s">
        <v>0</v>
      </c>
      <c r="C4" s="72" t="s">
        <v>118</v>
      </c>
      <c r="D4" s="73"/>
      <c r="E4" s="73"/>
      <c r="F4" s="74"/>
      <c r="G4" s="75" t="s">
        <v>119</v>
      </c>
      <c r="H4" s="75" t="s">
        <v>120</v>
      </c>
      <c r="I4" s="75" t="s">
        <v>122</v>
      </c>
      <c r="J4" s="76" t="s">
        <v>356</v>
      </c>
      <c r="K4" s="76" t="s">
        <v>366</v>
      </c>
      <c r="L4" s="76" t="s">
        <v>461</v>
      </c>
    </row>
    <row r="5" spans="1:16" s="25" customFormat="1" ht="16.5" x14ac:dyDescent="0.25">
      <c r="A5" s="77">
        <v>1</v>
      </c>
      <c r="B5" s="78">
        <v>2</v>
      </c>
      <c r="C5" s="79" t="s">
        <v>77</v>
      </c>
      <c r="D5" s="79"/>
      <c r="E5" s="79"/>
      <c r="F5" s="79"/>
      <c r="G5" s="80">
        <v>4</v>
      </c>
      <c r="H5" s="80">
        <v>5</v>
      </c>
      <c r="I5" s="80">
        <v>6</v>
      </c>
      <c r="J5" s="76">
        <v>7</v>
      </c>
      <c r="K5" s="76">
        <v>8</v>
      </c>
      <c r="L5" s="76">
        <v>9</v>
      </c>
    </row>
    <row r="6" spans="1:16" s="27" customFormat="1" ht="20.25" x14ac:dyDescent="0.25">
      <c r="A6" s="77"/>
      <c r="B6" s="71" t="s">
        <v>123</v>
      </c>
      <c r="C6" s="81"/>
      <c r="D6" s="81"/>
      <c r="E6" s="81"/>
      <c r="F6" s="82"/>
      <c r="G6" s="83"/>
      <c r="H6" s="84"/>
      <c r="I6" s="85"/>
      <c r="J6" s="86">
        <f>+J7+J35+J197+J219+J229+J236+J253+J273+J290+J361+J367+J381+J417+J465+J474+J479+J491+J498+J506+J510+J520+J536+J558+J513+J487</f>
        <v>3860997.7999999993</v>
      </c>
      <c r="K6" s="86">
        <f>+K7+K35+K197+K219+K229+K236+K253+K273+K290+K361+K367+K381+K417+K465+K474+K479+K491+K498+K506+K510+K520+K536+K558+K513+K487</f>
        <v>3384374.4999999995</v>
      </c>
      <c r="L6" s="86">
        <f>+L7+L35+L197+L219+L229+L236+L253+L273+L290+L361+L367+L381+L417+L465+L474+L479+L491+L498+L506+L510+L520+L536+L558+L513+L487</f>
        <v>3274543.1999999997</v>
      </c>
      <c r="M6" s="26" t="e">
        <f>SUM(M7+M35+M197+M219+M229+M236+M253+M273+M290+M361+M367+#REF!+M381+M417+M465+#REF!+M506+M536+M558+#REF!+#REF!+M520)</f>
        <v>#REF!</v>
      </c>
      <c r="N6" s="26" t="e">
        <f>SUM(N7+N35+N197+N219+N229+N236+N253+N273+N290+N361+N367+#REF!+N381+N417+N465+#REF!+N506+N536+N558+#REF!+#REF!+N520)</f>
        <v>#REF!</v>
      </c>
      <c r="O6" s="26" t="e">
        <f>SUM(O7+O35+O197+O219+O229+O236+O253+O273+O290+O361+O367+#REF!+O381+O417+O465+#REF!+O506+O536+O558+#REF!+#REF!+O520)</f>
        <v>#REF!</v>
      </c>
      <c r="P6" s="26" t="e">
        <f>SUM(P7+P35+P197+P219+P229+P236+P253+P273+P290+P361+P367+#REF!+P381+P417+P465+#REF!+P506+P536+P558+#REF!+#REF!+P520)</f>
        <v>#REF!</v>
      </c>
    </row>
    <row r="7" spans="1:16" s="17" customFormat="1" ht="31.5" x14ac:dyDescent="0.25">
      <c r="A7" s="77">
        <v>1</v>
      </c>
      <c r="B7" s="71" t="s">
        <v>610</v>
      </c>
      <c r="C7" s="81" t="s">
        <v>1</v>
      </c>
      <c r="D7" s="81">
        <v>0</v>
      </c>
      <c r="E7" s="81" t="s">
        <v>2</v>
      </c>
      <c r="F7" s="82" t="s">
        <v>3</v>
      </c>
      <c r="G7" s="87"/>
      <c r="H7" s="88"/>
      <c r="I7" s="89"/>
      <c r="J7" s="90">
        <f>SUM(J8+J31)</f>
        <v>6415</v>
      </c>
      <c r="K7" s="90">
        <f>SUM(K8+K31)</f>
        <v>4950</v>
      </c>
      <c r="L7" s="90">
        <f>SUM(L8+L31)</f>
        <v>4950</v>
      </c>
    </row>
    <row r="8" spans="1:16" s="11" customFormat="1" ht="31.5" x14ac:dyDescent="0.25">
      <c r="A8" s="77" t="s">
        <v>125</v>
      </c>
      <c r="B8" s="71" t="s">
        <v>611</v>
      </c>
      <c r="C8" s="81" t="s">
        <v>1</v>
      </c>
      <c r="D8" s="81">
        <v>1</v>
      </c>
      <c r="E8" s="81" t="s">
        <v>2</v>
      </c>
      <c r="F8" s="82" t="s">
        <v>3</v>
      </c>
      <c r="G8" s="87"/>
      <c r="H8" s="88"/>
      <c r="I8" s="89"/>
      <c r="J8" s="90">
        <f>SUM(J9+J15+J18+J23+J26+J29)</f>
        <v>6379</v>
      </c>
      <c r="K8" s="90">
        <f>SUM(K9+K15+K18+K23+K26+K29)</f>
        <v>4880</v>
      </c>
      <c r="L8" s="90">
        <f>SUM(L9+L15+L18+L23+L26+L29)</f>
        <v>4880</v>
      </c>
    </row>
    <row r="9" spans="1:16" s="2" customFormat="1" ht="36" customHeight="1" x14ac:dyDescent="0.25">
      <c r="A9" s="77" t="s">
        <v>126</v>
      </c>
      <c r="B9" s="71" t="s">
        <v>398</v>
      </c>
      <c r="C9" s="81" t="s">
        <v>1</v>
      </c>
      <c r="D9" s="81">
        <v>1</v>
      </c>
      <c r="E9" s="81" t="s">
        <v>1</v>
      </c>
      <c r="F9" s="82" t="s">
        <v>3</v>
      </c>
      <c r="G9" s="87"/>
      <c r="H9" s="88"/>
      <c r="I9" s="89"/>
      <c r="J9" s="90">
        <f>+J10+J12</f>
        <v>6371.2</v>
      </c>
      <c r="K9" s="90">
        <f t="shared" ref="K9:L9" si="0">+K10+K12</f>
        <v>4775</v>
      </c>
      <c r="L9" s="90">
        <f t="shared" si="0"/>
        <v>4775</v>
      </c>
    </row>
    <row r="10" spans="1:16" s="4" customFormat="1" x14ac:dyDescent="0.3">
      <c r="A10" s="77"/>
      <c r="B10" s="71" t="s">
        <v>399</v>
      </c>
      <c r="C10" s="81" t="s">
        <v>1</v>
      </c>
      <c r="D10" s="81">
        <v>1</v>
      </c>
      <c r="E10" s="81" t="s">
        <v>1</v>
      </c>
      <c r="F10" s="82">
        <v>80900</v>
      </c>
      <c r="G10" s="87"/>
      <c r="H10" s="88"/>
      <c r="I10" s="89"/>
      <c r="J10" s="90">
        <f>SUM(J11)</f>
        <v>4693.5</v>
      </c>
      <c r="K10" s="90">
        <f>SUM(K11)</f>
        <v>4775</v>
      </c>
      <c r="L10" s="90">
        <f>SUM(L11)</f>
        <v>4775</v>
      </c>
    </row>
    <row r="11" spans="1:16" s="22" customFormat="1" ht="19.5" customHeight="1" x14ac:dyDescent="0.3">
      <c r="A11" s="91"/>
      <c r="B11" s="92" t="s">
        <v>178</v>
      </c>
      <c r="C11" s="93" t="s">
        <v>1</v>
      </c>
      <c r="D11" s="93" t="s">
        <v>38</v>
      </c>
      <c r="E11" s="93" t="s">
        <v>1</v>
      </c>
      <c r="F11" s="93" t="s">
        <v>6</v>
      </c>
      <c r="G11" s="94">
        <v>200</v>
      </c>
      <c r="H11" s="94" t="s">
        <v>4</v>
      </c>
      <c r="I11" s="94" t="s">
        <v>89</v>
      </c>
      <c r="J11" s="95">
        <v>4693.5</v>
      </c>
      <c r="K11" s="95">
        <v>4775</v>
      </c>
      <c r="L11" s="95">
        <v>4775</v>
      </c>
      <c r="M11" s="22">
        <v>450</v>
      </c>
      <c r="N11" s="22">
        <v>468</v>
      </c>
    </row>
    <row r="12" spans="1:16" s="22" customFormat="1" ht="30" customHeight="1" x14ac:dyDescent="0.3">
      <c r="A12" s="91"/>
      <c r="B12" s="71" t="s">
        <v>645</v>
      </c>
      <c r="C12" s="81" t="s">
        <v>1</v>
      </c>
      <c r="D12" s="81" t="s">
        <v>38</v>
      </c>
      <c r="E12" s="81" t="s">
        <v>1</v>
      </c>
      <c r="F12" s="81" t="s">
        <v>646</v>
      </c>
      <c r="G12" s="96"/>
      <c r="H12" s="97"/>
      <c r="I12" s="98"/>
      <c r="J12" s="90">
        <f>+J13+J14</f>
        <v>1677.7</v>
      </c>
      <c r="K12" s="90">
        <f t="shared" ref="K12:L12" si="1">+K13+K14</f>
        <v>0</v>
      </c>
      <c r="L12" s="90">
        <f t="shared" si="1"/>
        <v>0</v>
      </c>
    </row>
    <row r="13" spans="1:16" s="22" customFormat="1" ht="19.5" customHeight="1" x14ac:dyDescent="0.3">
      <c r="A13" s="91"/>
      <c r="B13" s="92" t="s">
        <v>249</v>
      </c>
      <c r="C13" s="93" t="s">
        <v>1</v>
      </c>
      <c r="D13" s="93" t="s">
        <v>38</v>
      </c>
      <c r="E13" s="93" t="s">
        <v>1</v>
      </c>
      <c r="F13" s="93" t="s">
        <v>646</v>
      </c>
      <c r="G13" s="94" t="s">
        <v>179</v>
      </c>
      <c r="H13" s="94" t="s">
        <v>4</v>
      </c>
      <c r="I13" s="94" t="s">
        <v>89</v>
      </c>
      <c r="J13" s="95">
        <v>1604.2</v>
      </c>
      <c r="K13" s="95">
        <v>0</v>
      </c>
      <c r="L13" s="95">
        <v>0</v>
      </c>
    </row>
    <row r="14" spans="1:16" s="22" customFormat="1" ht="19.5" customHeight="1" x14ac:dyDescent="0.3">
      <c r="A14" s="91"/>
      <c r="B14" s="92" t="s">
        <v>250</v>
      </c>
      <c r="C14" s="93" t="s">
        <v>1</v>
      </c>
      <c r="D14" s="93" t="s">
        <v>38</v>
      </c>
      <c r="E14" s="93" t="s">
        <v>1</v>
      </c>
      <c r="F14" s="93" t="s">
        <v>646</v>
      </c>
      <c r="G14" s="94" t="s">
        <v>179</v>
      </c>
      <c r="H14" s="94" t="s">
        <v>4</v>
      </c>
      <c r="I14" s="94" t="s">
        <v>89</v>
      </c>
      <c r="J14" s="95">
        <v>73.5</v>
      </c>
      <c r="K14" s="95">
        <v>0</v>
      </c>
      <c r="L14" s="95">
        <v>0</v>
      </c>
    </row>
    <row r="15" spans="1:16" s="9" customFormat="1" ht="33.75" customHeight="1" x14ac:dyDescent="0.3">
      <c r="A15" s="77" t="s">
        <v>269</v>
      </c>
      <c r="B15" s="71" t="s">
        <v>338</v>
      </c>
      <c r="C15" s="81" t="s">
        <v>1</v>
      </c>
      <c r="D15" s="81" t="s">
        <v>38</v>
      </c>
      <c r="E15" s="81" t="s">
        <v>7</v>
      </c>
      <c r="F15" s="81" t="s">
        <v>3</v>
      </c>
      <c r="G15" s="99"/>
      <c r="H15" s="99"/>
      <c r="I15" s="99"/>
      <c r="J15" s="90">
        <f>SUM(J16)</f>
        <v>0</v>
      </c>
      <c r="K15" s="90">
        <f t="shared" ref="K15:L15" si="2">SUM(K16)</f>
        <v>85</v>
      </c>
      <c r="L15" s="90">
        <f t="shared" si="2"/>
        <v>85</v>
      </c>
    </row>
    <row r="16" spans="1:16" s="15" customFormat="1" ht="36.6" customHeight="1" x14ac:dyDescent="0.3">
      <c r="A16" s="77"/>
      <c r="B16" s="71" t="s">
        <v>339</v>
      </c>
      <c r="C16" s="81" t="s">
        <v>1</v>
      </c>
      <c r="D16" s="81" t="s">
        <v>38</v>
      </c>
      <c r="E16" s="81" t="s">
        <v>7</v>
      </c>
      <c r="F16" s="81" t="s">
        <v>6</v>
      </c>
      <c r="G16" s="99"/>
      <c r="H16" s="99"/>
      <c r="I16" s="99"/>
      <c r="J16" s="90">
        <f>SUM(J17)</f>
        <v>0</v>
      </c>
      <c r="K16" s="90">
        <f t="shared" ref="K16:L16" si="3">SUM(K17)</f>
        <v>85</v>
      </c>
      <c r="L16" s="90">
        <f t="shared" si="3"/>
        <v>85</v>
      </c>
    </row>
    <row r="17" spans="1:12" s="22" customFormat="1" ht="16.5" customHeight="1" x14ac:dyDescent="0.3">
      <c r="A17" s="91"/>
      <c r="B17" s="92" t="s">
        <v>178</v>
      </c>
      <c r="C17" s="93" t="s">
        <v>1</v>
      </c>
      <c r="D17" s="93" t="s">
        <v>38</v>
      </c>
      <c r="E17" s="93" t="s">
        <v>7</v>
      </c>
      <c r="F17" s="93" t="s">
        <v>6</v>
      </c>
      <c r="G17" s="94" t="s">
        <v>179</v>
      </c>
      <c r="H17" s="94" t="s">
        <v>4</v>
      </c>
      <c r="I17" s="94" t="s">
        <v>89</v>
      </c>
      <c r="J17" s="95">
        <v>0</v>
      </c>
      <c r="K17" s="95">
        <v>85</v>
      </c>
      <c r="L17" s="95">
        <v>85</v>
      </c>
    </row>
    <row r="18" spans="1:12" s="9" customFormat="1" ht="18" customHeight="1" x14ac:dyDescent="0.3">
      <c r="A18" s="77" t="s">
        <v>340</v>
      </c>
      <c r="B18" s="71" t="s">
        <v>341</v>
      </c>
      <c r="C18" s="81" t="s">
        <v>1</v>
      </c>
      <c r="D18" s="81" t="s">
        <v>38</v>
      </c>
      <c r="E18" s="81" t="s">
        <v>4</v>
      </c>
      <c r="F18" s="81" t="s">
        <v>3</v>
      </c>
      <c r="G18" s="99"/>
      <c r="H18" s="99"/>
      <c r="I18" s="99"/>
      <c r="J18" s="90">
        <f>SUM(J19)</f>
        <v>0</v>
      </c>
      <c r="K18" s="90">
        <f t="shared" ref="K18:L18" si="4">SUM(K19)</f>
        <v>10</v>
      </c>
      <c r="L18" s="90">
        <f t="shared" si="4"/>
        <v>10</v>
      </c>
    </row>
    <row r="19" spans="1:12" s="15" customFormat="1" ht="18.75" customHeight="1" x14ac:dyDescent="0.3">
      <c r="A19" s="77"/>
      <c r="B19" s="71" t="s">
        <v>342</v>
      </c>
      <c r="C19" s="81" t="s">
        <v>1</v>
      </c>
      <c r="D19" s="81" t="s">
        <v>38</v>
      </c>
      <c r="E19" s="81" t="s">
        <v>4</v>
      </c>
      <c r="F19" s="81" t="s">
        <v>6</v>
      </c>
      <c r="G19" s="99"/>
      <c r="H19" s="99"/>
      <c r="I19" s="99"/>
      <c r="J19" s="90">
        <f>+SUM(J20:J22)</f>
        <v>0</v>
      </c>
      <c r="K19" s="90">
        <f>+SUM(K20:K22)</f>
        <v>10</v>
      </c>
      <c r="L19" s="90">
        <f>+SUM(L20:L22)</f>
        <v>10</v>
      </c>
    </row>
    <row r="20" spans="1:12" s="14" customFormat="1" ht="15.75" customHeight="1" x14ac:dyDescent="0.3">
      <c r="A20" s="91"/>
      <c r="B20" s="92" t="s">
        <v>178</v>
      </c>
      <c r="C20" s="93" t="s">
        <v>1</v>
      </c>
      <c r="D20" s="93" t="s">
        <v>38</v>
      </c>
      <c r="E20" s="93" t="s">
        <v>4</v>
      </c>
      <c r="F20" s="93" t="s">
        <v>6</v>
      </c>
      <c r="G20" s="94" t="s">
        <v>179</v>
      </c>
      <c r="H20" s="94" t="s">
        <v>4</v>
      </c>
      <c r="I20" s="94" t="s">
        <v>89</v>
      </c>
      <c r="J20" s="95">
        <v>0</v>
      </c>
      <c r="K20" s="95">
        <v>10</v>
      </c>
      <c r="L20" s="95">
        <v>10</v>
      </c>
    </row>
    <row r="21" spans="1:12" s="14" customFormat="1" ht="34.15" hidden="1" customHeight="1" x14ac:dyDescent="0.3">
      <c r="A21" s="91"/>
      <c r="B21" s="92" t="s">
        <v>350</v>
      </c>
      <c r="C21" s="93" t="s">
        <v>1</v>
      </c>
      <c r="D21" s="93" t="s">
        <v>38</v>
      </c>
      <c r="E21" s="93" t="s">
        <v>4</v>
      </c>
      <c r="F21" s="93" t="s">
        <v>11</v>
      </c>
      <c r="G21" s="94" t="s">
        <v>179</v>
      </c>
      <c r="H21" s="94" t="s">
        <v>34</v>
      </c>
      <c r="I21" s="94" t="s">
        <v>1</v>
      </c>
      <c r="J21" s="95">
        <v>0</v>
      </c>
      <c r="K21" s="95">
        <v>0</v>
      </c>
      <c r="L21" s="95">
        <v>0</v>
      </c>
    </row>
    <row r="22" spans="1:12" s="14" customFormat="1" ht="19.149999999999999" hidden="1" customHeight="1" x14ac:dyDescent="0.3">
      <c r="A22" s="91"/>
      <c r="B22" s="92" t="s">
        <v>178</v>
      </c>
      <c r="C22" s="93" t="s">
        <v>1</v>
      </c>
      <c r="D22" s="93" t="s">
        <v>38</v>
      </c>
      <c r="E22" s="93" t="s">
        <v>4</v>
      </c>
      <c r="F22" s="93" t="s">
        <v>11</v>
      </c>
      <c r="G22" s="94" t="s">
        <v>179</v>
      </c>
      <c r="H22" s="94" t="s">
        <v>33</v>
      </c>
      <c r="I22" s="94" t="s">
        <v>4</v>
      </c>
      <c r="J22" s="95">
        <v>0</v>
      </c>
      <c r="K22" s="95">
        <v>0</v>
      </c>
      <c r="L22" s="95">
        <v>0</v>
      </c>
    </row>
    <row r="23" spans="1:12" s="9" customFormat="1" ht="28.5" customHeight="1" x14ac:dyDescent="0.3">
      <c r="A23" s="77" t="s">
        <v>343</v>
      </c>
      <c r="B23" s="71" t="s">
        <v>344</v>
      </c>
      <c r="C23" s="81" t="s">
        <v>1</v>
      </c>
      <c r="D23" s="81" t="s">
        <v>38</v>
      </c>
      <c r="E23" s="81" t="s">
        <v>21</v>
      </c>
      <c r="F23" s="81" t="s">
        <v>3</v>
      </c>
      <c r="G23" s="99"/>
      <c r="H23" s="99"/>
      <c r="I23" s="99"/>
      <c r="J23" s="90">
        <f>SUM(J24)</f>
        <v>7.8</v>
      </c>
      <c r="K23" s="90">
        <f t="shared" ref="K23:L23" si="5">SUM(K24)</f>
        <v>10</v>
      </c>
      <c r="L23" s="90">
        <f t="shared" si="5"/>
        <v>10</v>
      </c>
    </row>
    <row r="24" spans="1:12" s="15" customFormat="1" ht="22.9" customHeight="1" x14ac:dyDescent="0.3">
      <c r="A24" s="77"/>
      <c r="B24" s="71" t="s">
        <v>345</v>
      </c>
      <c r="C24" s="81" t="s">
        <v>1</v>
      </c>
      <c r="D24" s="81" t="s">
        <v>38</v>
      </c>
      <c r="E24" s="81" t="s">
        <v>21</v>
      </c>
      <c r="F24" s="81" t="s">
        <v>6</v>
      </c>
      <c r="G24" s="99"/>
      <c r="H24" s="99"/>
      <c r="I24" s="99"/>
      <c r="J24" s="90">
        <f>SUM(J25)</f>
        <v>7.8</v>
      </c>
      <c r="K24" s="90">
        <f t="shared" ref="K24:L24" si="6">SUM(K25)</f>
        <v>10</v>
      </c>
      <c r="L24" s="90">
        <f t="shared" si="6"/>
        <v>10</v>
      </c>
    </row>
    <row r="25" spans="1:12" s="14" customFormat="1" ht="15.6" customHeight="1" x14ac:dyDescent="0.3">
      <c r="A25" s="91"/>
      <c r="B25" s="92" t="s">
        <v>178</v>
      </c>
      <c r="C25" s="93" t="s">
        <v>1</v>
      </c>
      <c r="D25" s="93" t="s">
        <v>38</v>
      </c>
      <c r="E25" s="93" t="s">
        <v>21</v>
      </c>
      <c r="F25" s="93" t="s">
        <v>6</v>
      </c>
      <c r="G25" s="94" t="s">
        <v>179</v>
      </c>
      <c r="H25" s="94" t="s">
        <v>4</v>
      </c>
      <c r="I25" s="94" t="s">
        <v>89</v>
      </c>
      <c r="J25" s="95">
        <v>7.8</v>
      </c>
      <c r="K25" s="95">
        <v>10</v>
      </c>
      <c r="L25" s="95">
        <v>10</v>
      </c>
    </row>
    <row r="26" spans="1:12" s="9" customFormat="1" ht="27.6" hidden="1" customHeight="1" x14ac:dyDescent="0.3">
      <c r="A26" s="77" t="s">
        <v>346</v>
      </c>
      <c r="B26" s="71" t="s">
        <v>400</v>
      </c>
      <c r="C26" s="81" t="s">
        <v>1</v>
      </c>
      <c r="D26" s="81" t="s">
        <v>38</v>
      </c>
      <c r="E26" s="81" t="s">
        <v>30</v>
      </c>
      <c r="F26" s="81" t="s">
        <v>3</v>
      </c>
      <c r="G26" s="99"/>
      <c r="H26" s="99"/>
      <c r="I26" s="99"/>
      <c r="J26" s="90">
        <f>SUM(J27)</f>
        <v>0</v>
      </c>
      <c r="K26" s="90">
        <f>SUM(K27)</f>
        <v>0</v>
      </c>
      <c r="L26" s="90">
        <f>SUM(L27)</f>
        <v>0</v>
      </c>
    </row>
    <row r="27" spans="1:12" s="15" customFormat="1" ht="39" hidden="1" customHeight="1" x14ac:dyDescent="0.3">
      <c r="A27" s="77"/>
      <c r="B27" s="71" t="s">
        <v>347</v>
      </c>
      <c r="C27" s="81" t="s">
        <v>1</v>
      </c>
      <c r="D27" s="81" t="s">
        <v>38</v>
      </c>
      <c r="E27" s="81" t="s">
        <v>30</v>
      </c>
      <c r="F27" s="81" t="s">
        <v>6</v>
      </c>
      <c r="G27" s="99"/>
      <c r="H27" s="99"/>
      <c r="I27" s="99"/>
      <c r="J27" s="90">
        <f>SUM(J28)</f>
        <v>0</v>
      </c>
      <c r="K27" s="90">
        <f t="shared" ref="K27:L27" si="7">SUM(K28)</f>
        <v>0</v>
      </c>
      <c r="L27" s="90">
        <f t="shared" si="7"/>
        <v>0</v>
      </c>
    </row>
    <row r="28" spans="1:12" s="14" customFormat="1" ht="24" hidden="1" customHeight="1" x14ac:dyDescent="0.3">
      <c r="A28" s="91"/>
      <c r="B28" s="92" t="s">
        <v>178</v>
      </c>
      <c r="C28" s="93" t="s">
        <v>1</v>
      </c>
      <c r="D28" s="93" t="s">
        <v>38</v>
      </c>
      <c r="E28" s="93" t="s">
        <v>30</v>
      </c>
      <c r="F28" s="93" t="s">
        <v>6</v>
      </c>
      <c r="G28" s="94" t="s">
        <v>179</v>
      </c>
      <c r="H28" s="94" t="s">
        <v>4</v>
      </c>
      <c r="I28" s="94" t="s">
        <v>89</v>
      </c>
      <c r="J28" s="95">
        <v>0</v>
      </c>
      <c r="K28" s="95">
        <v>0</v>
      </c>
      <c r="L28" s="95">
        <v>0</v>
      </c>
    </row>
    <row r="29" spans="1:12" s="14" customFormat="1" ht="34.15" hidden="1" customHeight="1" x14ac:dyDescent="0.3">
      <c r="A29" s="77" t="s">
        <v>346</v>
      </c>
      <c r="B29" s="71" t="s">
        <v>460</v>
      </c>
      <c r="C29" s="81" t="s">
        <v>1</v>
      </c>
      <c r="D29" s="81" t="s">
        <v>38</v>
      </c>
      <c r="E29" s="81" t="s">
        <v>5</v>
      </c>
      <c r="F29" s="81" t="s">
        <v>3</v>
      </c>
      <c r="G29" s="94"/>
      <c r="H29" s="94"/>
      <c r="I29" s="94"/>
      <c r="J29" s="90">
        <f>J30</f>
        <v>0</v>
      </c>
      <c r="K29" s="90">
        <f t="shared" ref="K29:L29" si="8">K30</f>
        <v>0</v>
      </c>
      <c r="L29" s="90">
        <f t="shared" si="8"/>
        <v>0</v>
      </c>
    </row>
    <row r="30" spans="1:12" s="14" customFormat="1" ht="49.9" hidden="1" customHeight="1" x14ac:dyDescent="0.3">
      <c r="A30" s="91"/>
      <c r="B30" s="100" t="s">
        <v>459</v>
      </c>
      <c r="C30" s="93" t="s">
        <v>1</v>
      </c>
      <c r="D30" s="93" t="s">
        <v>38</v>
      </c>
      <c r="E30" s="93" t="s">
        <v>5</v>
      </c>
      <c r="F30" s="93" t="s">
        <v>458</v>
      </c>
      <c r="G30" s="94" t="s">
        <v>187</v>
      </c>
      <c r="H30" s="94" t="s">
        <v>33</v>
      </c>
      <c r="I30" s="94" t="s">
        <v>35</v>
      </c>
      <c r="J30" s="95">
        <v>0</v>
      </c>
      <c r="K30" s="95">
        <v>0</v>
      </c>
      <c r="L30" s="95">
        <v>0</v>
      </c>
    </row>
    <row r="31" spans="1:12" s="1" customFormat="1" ht="47.25" x14ac:dyDescent="0.25">
      <c r="A31" s="77" t="s">
        <v>127</v>
      </c>
      <c r="B31" s="71" t="s">
        <v>401</v>
      </c>
      <c r="C31" s="81" t="s">
        <v>1</v>
      </c>
      <c r="D31" s="81">
        <v>2</v>
      </c>
      <c r="E31" s="81" t="s">
        <v>2</v>
      </c>
      <c r="F31" s="81" t="s">
        <v>3</v>
      </c>
      <c r="G31" s="101"/>
      <c r="H31" s="101"/>
      <c r="I31" s="101"/>
      <c r="J31" s="90">
        <f>SUM(J32)</f>
        <v>36</v>
      </c>
      <c r="K31" s="90">
        <f t="shared" ref="K31:L31" si="9">SUM(K32)</f>
        <v>70</v>
      </c>
      <c r="L31" s="90">
        <f t="shared" si="9"/>
        <v>70</v>
      </c>
    </row>
    <row r="32" spans="1:12" s="2" customFormat="1" ht="31.5" x14ac:dyDescent="0.25">
      <c r="A32" s="77" t="s">
        <v>128</v>
      </c>
      <c r="B32" s="71" t="s">
        <v>348</v>
      </c>
      <c r="C32" s="81" t="s">
        <v>1</v>
      </c>
      <c r="D32" s="81">
        <v>2</v>
      </c>
      <c r="E32" s="81" t="s">
        <v>1</v>
      </c>
      <c r="F32" s="81" t="s">
        <v>3</v>
      </c>
      <c r="G32" s="101"/>
      <c r="H32" s="101"/>
      <c r="I32" s="101"/>
      <c r="J32" s="90">
        <f>SUM(J33)</f>
        <v>36</v>
      </c>
      <c r="K32" s="90">
        <f t="shared" ref="K32:L33" si="10">SUM(K33)</f>
        <v>70</v>
      </c>
      <c r="L32" s="90">
        <f t="shared" si="10"/>
        <v>70</v>
      </c>
    </row>
    <row r="33" spans="1:16" s="4" customFormat="1" x14ac:dyDescent="0.3">
      <c r="A33" s="77"/>
      <c r="B33" s="71" t="s">
        <v>349</v>
      </c>
      <c r="C33" s="81" t="s">
        <v>1</v>
      </c>
      <c r="D33" s="81">
        <v>2</v>
      </c>
      <c r="E33" s="81" t="s">
        <v>1</v>
      </c>
      <c r="F33" s="81">
        <v>80900</v>
      </c>
      <c r="G33" s="101"/>
      <c r="H33" s="101"/>
      <c r="I33" s="101"/>
      <c r="J33" s="90">
        <f>SUM(J34)</f>
        <v>36</v>
      </c>
      <c r="K33" s="90">
        <f t="shared" si="10"/>
        <v>70</v>
      </c>
      <c r="L33" s="90">
        <f t="shared" si="10"/>
        <v>70</v>
      </c>
    </row>
    <row r="34" spans="1:16" s="22" customFormat="1" x14ac:dyDescent="0.3">
      <c r="A34" s="91"/>
      <c r="B34" s="92" t="s">
        <v>178</v>
      </c>
      <c r="C34" s="93" t="s">
        <v>1</v>
      </c>
      <c r="D34" s="93" t="s">
        <v>68</v>
      </c>
      <c r="E34" s="93" t="s">
        <v>1</v>
      </c>
      <c r="F34" s="93" t="s">
        <v>6</v>
      </c>
      <c r="G34" s="102" t="s">
        <v>179</v>
      </c>
      <c r="H34" s="102" t="s">
        <v>4</v>
      </c>
      <c r="I34" s="102" t="s">
        <v>89</v>
      </c>
      <c r="J34" s="95">
        <v>36</v>
      </c>
      <c r="K34" s="95">
        <v>70</v>
      </c>
      <c r="L34" s="95">
        <v>70</v>
      </c>
    </row>
    <row r="35" spans="1:16" s="50" customFormat="1" ht="18.75" x14ac:dyDescent="0.3">
      <c r="A35" s="77" t="s">
        <v>68</v>
      </c>
      <c r="B35" s="71" t="s">
        <v>8</v>
      </c>
      <c r="C35" s="81" t="s">
        <v>7</v>
      </c>
      <c r="D35" s="81">
        <v>0</v>
      </c>
      <c r="E35" s="81" t="s">
        <v>2</v>
      </c>
      <c r="F35" s="81" t="s">
        <v>3</v>
      </c>
      <c r="G35" s="101"/>
      <c r="H35" s="101"/>
      <c r="I35" s="101"/>
      <c r="J35" s="90">
        <f>+J36+J57+J126+J153+J163+J173+J184</f>
        <v>2076177.2</v>
      </c>
      <c r="K35" s="90">
        <f>+K36+K57+K126+K153+K163+K173+K184</f>
        <v>1992026.6</v>
      </c>
      <c r="L35" s="90">
        <f>+L36+L57+L126+L153+L163+L173+L184</f>
        <v>2034084.9000000001</v>
      </c>
    </row>
    <row r="36" spans="1:16" s="11" customFormat="1" ht="16.5" x14ac:dyDescent="0.25">
      <c r="A36" s="77" t="s">
        <v>129</v>
      </c>
      <c r="B36" s="71" t="s">
        <v>9</v>
      </c>
      <c r="C36" s="81" t="s">
        <v>7</v>
      </c>
      <c r="D36" s="81">
        <v>1</v>
      </c>
      <c r="E36" s="81" t="s">
        <v>1</v>
      </c>
      <c r="F36" s="81" t="s">
        <v>3</v>
      </c>
      <c r="G36" s="101"/>
      <c r="H36" s="101"/>
      <c r="I36" s="101"/>
      <c r="J36" s="90">
        <f>SUM(J37)</f>
        <v>478401.60000000003</v>
      </c>
      <c r="K36" s="90">
        <f t="shared" ref="K36:L36" si="11">SUM(K37)</f>
        <v>463808.9</v>
      </c>
      <c r="L36" s="90">
        <f t="shared" si="11"/>
        <v>486796.9</v>
      </c>
      <c r="M36" s="52"/>
    </row>
    <row r="37" spans="1:16" s="2" customFormat="1" ht="31.5" x14ac:dyDescent="0.25">
      <c r="A37" s="77" t="s">
        <v>130</v>
      </c>
      <c r="B37" s="71" t="s">
        <v>10</v>
      </c>
      <c r="C37" s="81" t="s">
        <v>7</v>
      </c>
      <c r="D37" s="81">
        <v>1</v>
      </c>
      <c r="E37" s="81" t="s">
        <v>1</v>
      </c>
      <c r="F37" s="81" t="s">
        <v>3</v>
      </c>
      <c r="G37" s="101"/>
      <c r="H37" s="101"/>
      <c r="I37" s="101"/>
      <c r="J37" s="90">
        <f>+J38+J43+J47+J52+J49</f>
        <v>478401.60000000003</v>
      </c>
      <c r="K37" s="90">
        <f t="shared" ref="K37:P37" si="12">+K38+K43+K47+K52+K49</f>
        <v>463808.9</v>
      </c>
      <c r="L37" s="90">
        <f t="shared" si="12"/>
        <v>486796.9</v>
      </c>
      <c r="M37" s="40">
        <f t="shared" si="12"/>
        <v>0</v>
      </c>
      <c r="N37" s="40">
        <f t="shared" si="12"/>
        <v>0</v>
      </c>
      <c r="O37" s="40">
        <f t="shared" si="12"/>
        <v>0</v>
      </c>
      <c r="P37" s="40">
        <f t="shared" si="12"/>
        <v>0</v>
      </c>
    </row>
    <row r="38" spans="1:16" s="4" customFormat="1" ht="31.5" x14ac:dyDescent="0.3">
      <c r="A38" s="77"/>
      <c r="B38" s="71" t="s">
        <v>12</v>
      </c>
      <c r="C38" s="81" t="s">
        <v>7</v>
      </c>
      <c r="D38" s="81">
        <v>1</v>
      </c>
      <c r="E38" s="81" t="s">
        <v>1</v>
      </c>
      <c r="F38" s="81" t="s">
        <v>11</v>
      </c>
      <c r="G38" s="101"/>
      <c r="H38" s="101"/>
      <c r="I38" s="101"/>
      <c r="J38" s="90">
        <f>SUM(J39:J42)</f>
        <v>173857.6</v>
      </c>
      <c r="K38" s="90">
        <f t="shared" ref="K38:L38" si="13">SUM(K39:K42)</f>
        <v>181009</v>
      </c>
      <c r="L38" s="90">
        <f t="shared" si="13"/>
        <v>188020</v>
      </c>
    </row>
    <row r="39" spans="1:16" s="22" customFormat="1" ht="31.5" x14ac:dyDescent="0.3">
      <c r="A39" s="91"/>
      <c r="B39" s="92" t="s">
        <v>207</v>
      </c>
      <c r="C39" s="93" t="s">
        <v>7</v>
      </c>
      <c r="D39" s="93">
        <v>1</v>
      </c>
      <c r="E39" s="93" t="s">
        <v>1</v>
      </c>
      <c r="F39" s="93" t="s">
        <v>11</v>
      </c>
      <c r="G39" s="102" t="s">
        <v>181</v>
      </c>
      <c r="H39" s="102" t="s">
        <v>33</v>
      </c>
      <c r="I39" s="102" t="s">
        <v>1</v>
      </c>
      <c r="J39" s="95">
        <v>59138.6</v>
      </c>
      <c r="K39" s="95">
        <v>68576</v>
      </c>
      <c r="L39" s="95">
        <v>71318</v>
      </c>
    </row>
    <row r="40" spans="1:16" s="22" customFormat="1" x14ac:dyDescent="0.3">
      <c r="A40" s="91"/>
      <c r="B40" s="92" t="s">
        <v>178</v>
      </c>
      <c r="C40" s="93" t="s">
        <v>7</v>
      </c>
      <c r="D40" s="93">
        <v>1</v>
      </c>
      <c r="E40" s="93" t="s">
        <v>1</v>
      </c>
      <c r="F40" s="93" t="s">
        <v>11</v>
      </c>
      <c r="G40" s="102" t="s">
        <v>179</v>
      </c>
      <c r="H40" s="102" t="s">
        <v>33</v>
      </c>
      <c r="I40" s="102" t="s">
        <v>1</v>
      </c>
      <c r="J40" s="95">
        <v>68111.100000000006</v>
      </c>
      <c r="K40" s="95">
        <v>60897</v>
      </c>
      <c r="L40" s="95">
        <v>64231</v>
      </c>
      <c r="M40" s="22">
        <v>-3000</v>
      </c>
      <c r="N40" s="22">
        <v>-3000</v>
      </c>
      <c r="O40" s="22">
        <v>-3000</v>
      </c>
    </row>
    <row r="41" spans="1:16" s="22" customFormat="1" x14ac:dyDescent="0.3">
      <c r="A41" s="91"/>
      <c r="B41" s="92" t="s">
        <v>182</v>
      </c>
      <c r="C41" s="93" t="s">
        <v>7</v>
      </c>
      <c r="D41" s="93">
        <v>1</v>
      </c>
      <c r="E41" s="93" t="s">
        <v>1</v>
      </c>
      <c r="F41" s="93" t="s">
        <v>11</v>
      </c>
      <c r="G41" s="102" t="s">
        <v>183</v>
      </c>
      <c r="H41" s="102" t="s">
        <v>33</v>
      </c>
      <c r="I41" s="102" t="s">
        <v>1</v>
      </c>
      <c r="J41" s="95">
        <v>5634.5</v>
      </c>
      <c r="K41" s="95">
        <v>6447</v>
      </c>
      <c r="L41" s="95">
        <v>6447</v>
      </c>
    </row>
    <row r="42" spans="1:16" s="22" customFormat="1" ht="31.5" x14ac:dyDescent="0.3">
      <c r="A42" s="91"/>
      <c r="B42" s="92" t="s">
        <v>188</v>
      </c>
      <c r="C42" s="93" t="s">
        <v>7</v>
      </c>
      <c r="D42" s="93">
        <v>1</v>
      </c>
      <c r="E42" s="93" t="s">
        <v>1</v>
      </c>
      <c r="F42" s="93" t="s">
        <v>11</v>
      </c>
      <c r="G42" s="102" t="s">
        <v>187</v>
      </c>
      <c r="H42" s="102" t="s">
        <v>33</v>
      </c>
      <c r="I42" s="102" t="s">
        <v>1</v>
      </c>
      <c r="J42" s="95">
        <v>40973.4</v>
      </c>
      <c r="K42" s="95">
        <v>45089</v>
      </c>
      <c r="L42" s="95">
        <v>46024</v>
      </c>
    </row>
    <row r="43" spans="1:16" s="4" customFormat="1" ht="31.5" x14ac:dyDescent="0.3">
      <c r="A43" s="77"/>
      <c r="B43" s="71" t="s">
        <v>372</v>
      </c>
      <c r="C43" s="81" t="s">
        <v>7</v>
      </c>
      <c r="D43" s="81">
        <v>1</v>
      </c>
      <c r="E43" s="81" t="s">
        <v>1</v>
      </c>
      <c r="F43" s="81">
        <v>78290</v>
      </c>
      <c r="G43" s="101"/>
      <c r="H43" s="101"/>
      <c r="I43" s="101"/>
      <c r="J43" s="90">
        <f>SUM(J44:J46)</f>
        <v>295593.80000000005</v>
      </c>
      <c r="K43" s="90">
        <f t="shared" ref="K43:L43" si="14">SUM(K44:K46)</f>
        <v>282799.90000000002</v>
      </c>
      <c r="L43" s="90">
        <f t="shared" si="14"/>
        <v>298776.90000000002</v>
      </c>
    </row>
    <row r="44" spans="1:16" s="22" customFormat="1" ht="31.5" x14ac:dyDescent="0.3">
      <c r="A44" s="91"/>
      <c r="B44" s="92" t="s">
        <v>207</v>
      </c>
      <c r="C44" s="93" t="s">
        <v>7</v>
      </c>
      <c r="D44" s="93">
        <v>1</v>
      </c>
      <c r="E44" s="93" t="s">
        <v>1</v>
      </c>
      <c r="F44" s="93">
        <v>78290</v>
      </c>
      <c r="G44" s="102" t="s">
        <v>181</v>
      </c>
      <c r="H44" s="102" t="s">
        <v>33</v>
      </c>
      <c r="I44" s="102" t="s">
        <v>1</v>
      </c>
      <c r="J44" s="95">
        <v>217801.2</v>
      </c>
      <c r="K44" s="95">
        <v>215262</v>
      </c>
      <c r="L44" s="95">
        <v>227382</v>
      </c>
    </row>
    <row r="45" spans="1:16" s="22" customFormat="1" ht="22.9" customHeight="1" x14ac:dyDescent="0.3">
      <c r="A45" s="91"/>
      <c r="B45" s="92" t="s">
        <v>178</v>
      </c>
      <c r="C45" s="93" t="s">
        <v>7</v>
      </c>
      <c r="D45" s="93">
        <v>1</v>
      </c>
      <c r="E45" s="93" t="s">
        <v>1</v>
      </c>
      <c r="F45" s="93">
        <v>78290</v>
      </c>
      <c r="G45" s="102" t="s">
        <v>179</v>
      </c>
      <c r="H45" s="102" t="s">
        <v>33</v>
      </c>
      <c r="I45" s="102" t="s">
        <v>1</v>
      </c>
      <c r="J45" s="95">
        <v>4701.2</v>
      </c>
      <c r="K45" s="95">
        <v>1175</v>
      </c>
      <c r="L45" s="95">
        <v>1175</v>
      </c>
    </row>
    <row r="46" spans="1:16" s="22" customFormat="1" ht="31.9" customHeight="1" x14ac:dyDescent="0.3">
      <c r="A46" s="91"/>
      <c r="B46" s="92" t="s">
        <v>188</v>
      </c>
      <c r="C46" s="93" t="s">
        <v>7</v>
      </c>
      <c r="D46" s="93">
        <v>1</v>
      </c>
      <c r="E46" s="93" t="s">
        <v>1</v>
      </c>
      <c r="F46" s="93">
        <v>78290</v>
      </c>
      <c r="G46" s="102" t="s">
        <v>187</v>
      </c>
      <c r="H46" s="102" t="s">
        <v>33</v>
      </c>
      <c r="I46" s="102" t="s">
        <v>1</v>
      </c>
      <c r="J46" s="95">
        <v>73091.399999999994</v>
      </c>
      <c r="K46" s="95">
        <v>66362.899999999994</v>
      </c>
      <c r="L46" s="95">
        <v>70219.899999999994</v>
      </c>
    </row>
    <row r="47" spans="1:16" s="4" customFormat="1" ht="54.6" customHeight="1" x14ac:dyDescent="0.3">
      <c r="A47" s="77"/>
      <c r="B47" s="92" t="s">
        <v>576</v>
      </c>
      <c r="C47" s="81" t="s">
        <v>7</v>
      </c>
      <c r="D47" s="81" t="s">
        <v>38</v>
      </c>
      <c r="E47" s="81" t="s">
        <v>1</v>
      </c>
      <c r="F47" s="81" t="s">
        <v>283</v>
      </c>
      <c r="G47" s="96"/>
      <c r="H47" s="97"/>
      <c r="I47" s="98"/>
      <c r="J47" s="90">
        <f>+J48</f>
        <v>30</v>
      </c>
      <c r="K47" s="90">
        <f t="shared" ref="K47:P47" si="15">+K48</f>
        <v>0</v>
      </c>
      <c r="L47" s="90">
        <f t="shared" si="15"/>
        <v>0</v>
      </c>
      <c r="M47" s="3">
        <f t="shared" si="15"/>
        <v>0</v>
      </c>
      <c r="N47" s="3">
        <f t="shared" si="15"/>
        <v>0</v>
      </c>
      <c r="O47" s="3">
        <f t="shared" si="15"/>
        <v>0</v>
      </c>
      <c r="P47" s="3">
        <f t="shared" si="15"/>
        <v>0</v>
      </c>
    </row>
    <row r="48" spans="1:16" s="4" customFormat="1" ht="22.15" customHeight="1" x14ac:dyDescent="0.3">
      <c r="A48" s="77"/>
      <c r="B48" s="92" t="s">
        <v>178</v>
      </c>
      <c r="C48" s="93" t="s">
        <v>7</v>
      </c>
      <c r="D48" s="93" t="s">
        <v>38</v>
      </c>
      <c r="E48" s="93" t="s">
        <v>1</v>
      </c>
      <c r="F48" s="93" t="s">
        <v>283</v>
      </c>
      <c r="G48" s="102" t="s">
        <v>179</v>
      </c>
      <c r="H48" s="102" t="s">
        <v>33</v>
      </c>
      <c r="I48" s="102" t="s">
        <v>1</v>
      </c>
      <c r="J48" s="95">
        <v>30</v>
      </c>
      <c r="K48" s="95">
        <v>0</v>
      </c>
      <c r="L48" s="95">
        <v>0</v>
      </c>
    </row>
    <row r="49" spans="1:16" s="22" customFormat="1" ht="36.6" customHeight="1" x14ac:dyDescent="0.3">
      <c r="A49" s="91"/>
      <c r="B49" s="71" t="s">
        <v>572</v>
      </c>
      <c r="C49" s="81" t="s">
        <v>7</v>
      </c>
      <c r="D49" s="81" t="s">
        <v>38</v>
      </c>
      <c r="E49" s="81" t="s">
        <v>1</v>
      </c>
      <c r="F49" s="81" t="s">
        <v>573</v>
      </c>
      <c r="G49" s="96"/>
      <c r="H49" s="97"/>
      <c r="I49" s="98"/>
      <c r="J49" s="90">
        <f>+J50+J51</f>
        <v>5707.8</v>
      </c>
      <c r="K49" s="90">
        <f t="shared" ref="K49:P49" si="16">+K50+K51</f>
        <v>0</v>
      </c>
      <c r="L49" s="90">
        <f t="shared" si="16"/>
        <v>0</v>
      </c>
      <c r="M49" s="5">
        <f t="shared" si="16"/>
        <v>0</v>
      </c>
      <c r="N49" s="3">
        <f t="shared" si="16"/>
        <v>0</v>
      </c>
      <c r="O49" s="3">
        <f t="shared" si="16"/>
        <v>0</v>
      </c>
      <c r="P49" s="3">
        <f t="shared" si="16"/>
        <v>0</v>
      </c>
    </row>
    <row r="50" spans="1:16" s="22" customFormat="1" ht="30.6" customHeight="1" x14ac:dyDescent="0.3">
      <c r="A50" s="91"/>
      <c r="B50" s="92" t="s">
        <v>251</v>
      </c>
      <c r="C50" s="93" t="s">
        <v>7</v>
      </c>
      <c r="D50" s="93" t="s">
        <v>38</v>
      </c>
      <c r="E50" s="93" t="s">
        <v>1</v>
      </c>
      <c r="F50" s="93" t="s">
        <v>573</v>
      </c>
      <c r="G50" s="102" t="s">
        <v>187</v>
      </c>
      <c r="H50" s="102" t="s">
        <v>33</v>
      </c>
      <c r="I50" s="102" t="s">
        <v>1</v>
      </c>
      <c r="J50" s="95">
        <v>5000</v>
      </c>
      <c r="K50" s="95">
        <v>0</v>
      </c>
      <c r="L50" s="95">
        <v>0</v>
      </c>
    </row>
    <row r="51" spans="1:16" s="22" customFormat="1" ht="37.15" customHeight="1" x14ac:dyDescent="0.3">
      <c r="A51" s="91"/>
      <c r="B51" s="92" t="s">
        <v>252</v>
      </c>
      <c r="C51" s="93" t="s">
        <v>7</v>
      </c>
      <c r="D51" s="93" t="s">
        <v>38</v>
      </c>
      <c r="E51" s="93" t="s">
        <v>1</v>
      </c>
      <c r="F51" s="93" t="s">
        <v>573</v>
      </c>
      <c r="G51" s="102" t="s">
        <v>187</v>
      </c>
      <c r="H51" s="102" t="s">
        <v>33</v>
      </c>
      <c r="I51" s="102" t="s">
        <v>1</v>
      </c>
      <c r="J51" s="95">
        <v>707.8</v>
      </c>
      <c r="K51" s="95">
        <v>0</v>
      </c>
      <c r="L51" s="95">
        <v>0</v>
      </c>
    </row>
    <row r="52" spans="1:16" s="4" customFormat="1" ht="31.9" customHeight="1" x14ac:dyDescent="0.3">
      <c r="A52" s="77"/>
      <c r="B52" s="92" t="s">
        <v>577</v>
      </c>
      <c r="C52" s="81" t="s">
        <v>7</v>
      </c>
      <c r="D52" s="81" t="s">
        <v>38</v>
      </c>
      <c r="E52" s="81" t="s">
        <v>1</v>
      </c>
      <c r="F52" s="81" t="s">
        <v>332</v>
      </c>
      <c r="G52" s="103"/>
      <c r="H52" s="103"/>
      <c r="I52" s="103"/>
      <c r="J52" s="90">
        <f>+J53+J54+J55+J56</f>
        <v>3212.4</v>
      </c>
      <c r="K52" s="90">
        <f>+K53+K54+K55+K56</f>
        <v>0</v>
      </c>
      <c r="L52" s="90">
        <f>+L53+L54+L55+L56</f>
        <v>0</v>
      </c>
    </row>
    <row r="53" spans="1:16" s="22" customFormat="1" ht="19.149999999999999" customHeight="1" x14ac:dyDescent="0.3">
      <c r="A53" s="91"/>
      <c r="B53" s="92" t="s">
        <v>249</v>
      </c>
      <c r="C53" s="93" t="s">
        <v>7</v>
      </c>
      <c r="D53" s="93" t="s">
        <v>38</v>
      </c>
      <c r="E53" s="93" t="s">
        <v>1</v>
      </c>
      <c r="F53" s="93" t="s">
        <v>332</v>
      </c>
      <c r="G53" s="104" t="s">
        <v>179</v>
      </c>
      <c r="H53" s="102" t="s">
        <v>33</v>
      </c>
      <c r="I53" s="102" t="s">
        <v>1</v>
      </c>
      <c r="J53" s="95">
        <v>1500</v>
      </c>
      <c r="K53" s="95">
        <v>0</v>
      </c>
      <c r="L53" s="95">
        <v>0</v>
      </c>
    </row>
    <row r="54" spans="1:16" s="22" customFormat="1" ht="19.149999999999999" customHeight="1" x14ac:dyDescent="0.3">
      <c r="A54" s="91"/>
      <c r="B54" s="92" t="s">
        <v>250</v>
      </c>
      <c r="C54" s="93" t="s">
        <v>7</v>
      </c>
      <c r="D54" s="93" t="s">
        <v>38</v>
      </c>
      <c r="E54" s="93" t="s">
        <v>1</v>
      </c>
      <c r="F54" s="93" t="s">
        <v>332</v>
      </c>
      <c r="G54" s="104" t="s">
        <v>179</v>
      </c>
      <c r="H54" s="102" t="s">
        <v>33</v>
      </c>
      <c r="I54" s="102" t="s">
        <v>1</v>
      </c>
      <c r="J54" s="95">
        <v>1712.4</v>
      </c>
      <c r="K54" s="95">
        <v>0</v>
      </c>
      <c r="L54" s="95">
        <v>0</v>
      </c>
    </row>
    <row r="55" spans="1:16" s="22" customFormat="1" ht="54.6" hidden="1" customHeight="1" x14ac:dyDescent="0.3">
      <c r="A55" s="91"/>
      <c r="B55" s="92" t="s">
        <v>578</v>
      </c>
      <c r="C55" s="93" t="s">
        <v>7</v>
      </c>
      <c r="D55" s="93" t="s">
        <v>38</v>
      </c>
      <c r="E55" s="93" t="s">
        <v>1</v>
      </c>
      <c r="F55" s="93" t="s">
        <v>332</v>
      </c>
      <c r="G55" s="104" t="s">
        <v>187</v>
      </c>
      <c r="H55" s="102" t="s">
        <v>33</v>
      </c>
      <c r="I55" s="102" t="s">
        <v>1</v>
      </c>
      <c r="J55" s="95">
        <v>0</v>
      </c>
      <c r="K55" s="95">
        <v>0</v>
      </c>
      <c r="L55" s="95">
        <v>0</v>
      </c>
    </row>
    <row r="56" spans="1:16" s="22" customFormat="1" ht="63" hidden="1" x14ac:dyDescent="0.3">
      <c r="A56" s="91"/>
      <c r="B56" s="92" t="s">
        <v>579</v>
      </c>
      <c r="C56" s="93" t="s">
        <v>7</v>
      </c>
      <c r="D56" s="93" t="s">
        <v>38</v>
      </c>
      <c r="E56" s="93" t="s">
        <v>1</v>
      </c>
      <c r="F56" s="93" t="s">
        <v>332</v>
      </c>
      <c r="G56" s="104" t="s">
        <v>187</v>
      </c>
      <c r="H56" s="102" t="s">
        <v>33</v>
      </c>
      <c r="I56" s="102" t="s">
        <v>1</v>
      </c>
      <c r="J56" s="95">
        <v>0</v>
      </c>
      <c r="K56" s="95">
        <v>0</v>
      </c>
      <c r="L56" s="95">
        <v>0</v>
      </c>
    </row>
    <row r="57" spans="1:16" s="11" customFormat="1" ht="18.75" x14ac:dyDescent="0.25">
      <c r="A57" s="77" t="s">
        <v>131</v>
      </c>
      <c r="B57" s="71" t="s">
        <v>13</v>
      </c>
      <c r="C57" s="81" t="s">
        <v>7</v>
      </c>
      <c r="D57" s="81">
        <v>2</v>
      </c>
      <c r="E57" s="81" t="s">
        <v>2</v>
      </c>
      <c r="F57" s="81" t="s">
        <v>3</v>
      </c>
      <c r="G57" s="101"/>
      <c r="H57" s="101"/>
      <c r="I57" s="101"/>
      <c r="J57" s="90">
        <f>+J58+J119+J121</f>
        <v>1355998.4999999998</v>
      </c>
      <c r="K57" s="90">
        <f>+K58+K119+K121</f>
        <v>1298888.7</v>
      </c>
      <c r="L57" s="90">
        <f>+L58+L119+L121</f>
        <v>1308185.5999999999</v>
      </c>
      <c r="M57" s="23" t="e">
        <f>+M58+M119+#REF!+#REF!+M121</f>
        <v>#REF!</v>
      </c>
      <c r="N57" s="23" t="e">
        <f>+N58+N119+#REF!+#REF!+N121</f>
        <v>#REF!</v>
      </c>
      <c r="O57" s="23" t="e">
        <f>+O58+O119+#REF!+#REF!+O121</f>
        <v>#REF!</v>
      </c>
      <c r="P57" s="23" t="e">
        <f>+P58+P119+#REF!+#REF!+P121</f>
        <v>#REF!</v>
      </c>
    </row>
    <row r="58" spans="1:16" s="2" customFormat="1" ht="31.5" x14ac:dyDescent="0.25">
      <c r="A58" s="77" t="s">
        <v>231</v>
      </c>
      <c r="B58" s="71" t="s">
        <v>14</v>
      </c>
      <c r="C58" s="81" t="s">
        <v>7</v>
      </c>
      <c r="D58" s="81">
        <v>2</v>
      </c>
      <c r="E58" s="81" t="s">
        <v>4</v>
      </c>
      <c r="F58" s="81" t="s">
        <v>3</v>
      </c>
      <c r="G58" s="101"/>
      <c r="H58" s="101"/>
      <c r="I58" s="101"/>
      <c r="J58" s="90">
        <f>+J59+J64+J73+J77+J91+J96+J106+J112+J69+J82+J86+J109+J101</f>
        <v>1352789.5999999999</v>
      </c>
      <c r="K58" s="90">
        <f t="shared" ref="K58:L58" si="17">+K59+K64+K73+K77+K91+K96+K106+K112+K69+K82+K86+K109+K101</f>
        <v>1298088.7</v>
      </c>
      <c r="L58" s="90">
        <f t="shared" si="17"/>
        <v>1307385.5999999999</v>
      </c>
      <c r="M58" s="21" t="e">
        <f>+M59+M64+M73+M77+M91+M96+#REF!+M69+#REF!+M106+M112+#REF!</f>
        <v>#REF!</v>
      </c>
      <c r="N58" s="21" t="e">
        <f>+N59+N64+N73+N77+N91+N96+#REF!+N69+#REF!+N106+N112+#REF!</f>
        <v>#REF!</v>
      </c>
      <c r="O58" s="21" t="e">
        <f>+O59+O64+O73+O77+O91+O96+#REF!+O69+#REF!+O106+O112+#REF!</f>
        <v>#REF!</v>
      </c>
      <c r="P58" s="21" t="e">
        <f>+P59+P64+P73+P77+P91+P96+#REF!+P69+#REF!+P106+P112+#REF!</f>
        <v>#REF!</v>
      </c>
    </row>
    <row r="59" spans="1:16" s="4" customFormat="1" ht="31.5" x14ac:dyDescent="0.3">
      <c r="A59" s="77"/>
      <c r="B59" s="71" t="s">
        <v>12</v>
      </c>
      <c r="C59" s="81" t="s">
        <v>7</v>
      </c>
      <c r="D59" s="81">
        <v>2</v>
      </c>
      <c r="E59" s="81" t="s">
        <v>4</v>
      </c>
      <c r="F59" s="81" t="s">
        <v>11</v>
      </c>
      <c r="G59" s="101"/>
      <c r="H59" s="101"/>
      <c r="I59" s="101"/>
      <c r="J59" s="90">
        <f>SUM(J60:J63)</f>
        <v>168771.19999999998</v>
      </c>
      <c r="K59" s="90">
        <f t="shared" ref="K59:L59" si="18">SUM(K60:K63)</f>
        <v>142938</v>
      </c>
      <c r="L59" s="90">
        <f t="shared" si="18"/>
        <v>146500</v>
      </c>
    </row>
    <row r="60" spans="1:16" s="22" customFormat="1" x14ac:dyDescent="0.3">
      <c r="A60" s="91"/>
      <c r="B60" s="92" t="s">
        <v>178</v>
      </c>
      <c r="C60" s="93" t="s">
        <v>7</v>
      </c>
      <c r="D60" s="93">
        <v>2</v>
      </c>
      <c r="E60" s="93" t="s">
        <v>4</v>
      </c>
      <c r="F60" s="93" t="s">
        <v>11</v>
      </c>
      <c r="G60" s="102" t="s">
        <v>179</v>
      </c>
      <c r="H60" s="102" t="s">
        <v>33</v>
      </c>
      <c r="I60" s="102" t="s">
        <v>7</v>
      </c>
      <c r="J60" s="95">
        <v>101758.39999999999</v>
      </c>
      <c r="K60" s="95">
        <v>77356</v>
      </c>
      <c r="L60" s="95">
        <v>79718</v>
      </c>
      <c r="M60" s="22">
        <v>-7000</v>
      </c>
      <c r="N60" s="22">
        <v>-7000</v>
      </c>
      <c r="O60" s="22">
        <v>-7000</v>
      </c>
    </row>
    <row r="61" spans="1:16" s="22" customFormat="1" x14ac:dyDescent="0.3">
      <c r="A61" s="91"/>
      <c r="B61" s="92" t="s">
        <v>186</v>
      </c>
      <c r="C61" s="93" t="s">
        <v>7</v>
      </c>
      <c r="D61" s="93">
        <v>2</v>
      </c>
      <c r="E61" s="93" t="s">
        <v>4</v>
      </c>
      <c r="F61" s="93" t="s">
        <v>11</v>
      </c>
      <c r="G61" s="102" t="s">
        <v>185</v>
      </c>
      <c r="H61" s="102" t="s">
        <v>33</v>
      </c>
      <c r="I61" s="102" t="s">
        <v>7</v>
      </c>
      <c r="J61" s="95">
        <v>2072.5</v>
      </c>
      <c r="K61" s="95">
        <v>2541</v>
      </c>
      <c r="L61" s="95">
        <v>2541</v>
      </c>
    </row>
    <row r="62" spans="1:16" s="22" customFormat="1" x14ac:dyDescent="0.3">
      <c r="A62" s="91"/>
      <c r="B62" s="92" t="s">
        <v>182</v>
      </c>
      <c r="C62" s="93" t="s">
        <v>7</v>
      </c>
      <c r="D62" s="93">
        <v>2</v>
      </c>
      <c r="E62" s="93" t="s">
        <v>4</v>
      </c>
      <c r="F62" s="93" t="s">
        <v>11</v>
      </c>
      <c r="G62" s="102" t="s">
        <v>183</v>
      </c>
      <c r="H62" s="102" t="s">
        <v>33</v>
      </c>
      <c r="I62" s="102" t="s">
        <v>7</v>
      </c>
      <c r="J62" s="95">
        <v>12808.4</v>
      </c>
      <c r="K62" s="95">
        <v>12952</v>
      </c>
      <c r="L62" s="95">
        <v>12952</v>
      </c>
      <c r="M62" s="22">
        <v>-1694</v>
      </c>
    </row>
    <row r="63" spans="1:16" s="22" customFormat="1" ht="31.5" x14ac:dyDescent="0.3">
      <c r="A63" s="91"/>
      <c r="B63" s="92" t="s">
        <v>188</v>
      </c>
      <c r="C63" s="93" t="s">
        <v>7</v>
      </c>
      <c r="D63" s="93">
        <v>2</v>
      </c>
      <c r="E63" s="93" t="s">
        <v>4</v>
      </c>
      <c r="F63" s="93" t="s">
        <v>11</v>
      </c>
      <c r="G63" s="105" t="s">
        <v>187</v>
      </c>
      <c r="H63" s="105" t="s">
        <v>33</v>
      </c>
      <c r="I63" s="105" t="s">
        <v>7</v>
      </c>
      <c r="J63" s="95">
        <v>52131.9</v>
      </c>
      <c r="K63" s="95">
        <v>50089</v>
      </c>
      <c r="L63" s="95">
        <v>51289</v>
      </c>
    </row>
    <row r="64" spans="1:16" s="4" customFormat="1" ht="47.25" x14ac:dyDescent="0.3">
      <c r="A64" s="77"/>
      <c r="B64" s="71" t="s">
        <v>272</v>
      </c>
      <c r="C64" s="81" t="s">
        <v>7</v>
      </c>
      <c r="D64" s="81">
        <v>2</v>
      </c>
      <c r="E64" s="81" t="s">
        <v>4</v>
      </c>
      <c r="F64" s="82" t="s">
        <v>329</v>
      </c>
      <c r="G64" s="96"/>
      <c r="H64" s="97"/>
      <c r="I64" s="98"/>
      <c r="J64" s="90">
        <f>+J65+J66+J67+J68</f>
        <v>120</v>
      </c>
      <c r="K64" s="90">
        <f t="shared" ref="K64:L64" si="19">+K65+K66+K67+K68</f>
        <v>120</v>
      </c>
      <c r="L64" s="90">
        <f t="shared" si="19"/>
        <v>120</v>
      </c>
    </row>
    <row r="65" spans="1:12" s="22" customFormat="1" ht="15.6" customHeight="1" x14ac:dyDescent="0.3">
      <c r="A65" s="91"/>
      <c r="B65" s="92" t="s">
        <v>249</v>
      </c>
      <c r="C65" s="93" t="s">
        <v>7</v>
      </c>
      <c r="D65" s="93">
        <v>2</v>
      </c>
      <c r="E65" s="93" t="s">
        <v>4</v>
      </c>
      <c r="F65" s="93" t="s">
        <v>329</v>
      </c>
      <c r="G65" s="106" t="s">
        <v>179</v>
      </c>
      <c r="H65" s="106" t="s">
        <v>33</v>
      </c>
      <c r="I65" s="106" t="s">
        <v>7</v>
      </c>
      <c r="J65" s="95">
        <v>100</v>
      </c>
      <c r="K65" s="95">
        <v>100</v>
      </c>
      <c r="L65" s="95">
        <v>100</v>
      </c>
    </row>
    <row r="66" spans="1:12" s="22" customFormat="1" ht="19.149999999999999" customHeight="1" x14ac:dyDescent="0.3">
      <c r="A66" s="91"/>
      <c r="B66" s="92" t="s">
        <v>250</v>
      </c>
      <c r="C66" s="93" t="s">
        <v>7</v>
      </c>
      <c r="D66" s="93">
        <v>2</v>
      </c>
      <c r="E66" s="93" t="s">
        <v>4</v>
      </c>
      <c r="F66" s="93" t="s">
        <v>329</v>
      </c>
      <c r="G66" s="102" t="s">
        <v>179</v>
      </c>
      <c r="H66" s="102" t="s">
        <v>33</v>
      </c>
      <c r="I66" s="102" t="s">
        <v>7</v>
      </c>
      <c r="J66" s="95">
        <v>20</v>
      </c>
      <c r="K66" s="95">
        <v>20</v>
      </c>
      <c r="L66" s="95">
        <v>20</v>
      </c>
    </row>
    <row r="67" spans="1:12" s="22" customFormat="1" ht="33" hidden="1" customHeight="1" x14ac:dyDescent="0.3">
      <c r="A67" s="91"/>
      <c r="B67" s="92" t="s">
        <v>251</v>
      </c>
      <c r="C67" s="93" t="s">
        <v>7</v>
      </c>
      <c r="D67" s="93">
        <v>2</v>
      </c>
      <c r="E67" s="93" t="s">
        <v>4</v>
      </c>
      <c r="F67" s="93" t="s">
        <v>329</v>
      </c>
      <c r="G67" s="102" t="s">
        <v>187</v>
      </c>
      <c r="H67" s="102" t="s">
        <v>33</v>
      </c>
      <c r="I67" s="102" t="s">
        <v>7</v>
      </c>
      <c r="J67" s="95"/>
      <c r="K67" s="95"/>
      <c r="L67" s="95"/>
    </row>
    <row r="68" spans="1:12" s="22" customFormat="1" ht="31.9" hidden="1" customHeight="1" x14ac:dyDescent="0.3">
      <c r="A68" s="91"/>
      <c r="B68" s="92" t="s">
        <v>252</v>
      </c>
      <c r="C68" s="93" t="s">
        <v>7</v>
      </c>
      <c r="D68" s="93">
        <v>2</v>
      </c>
      <c r="E68" s="93" t="s">
        <v>4</v>
      </c>
      <c r="F68" s="93" t="s">
        <v>329</v>
      </c>
      <c r="G68" s="102" t="s">
        <v>187</v>
      </c>
      <c r="H68" s="102" t="s">
        <v>33</v>
      </c>
      <c r="I68" s="102" t="s">
        <v>7</v>
      </c>
      <c r="J68" s="95"/>
      <c r="K68" s="95"/>
      <c r="L68" s="95"/>
    </row>
    <row r="69" spans="1:12" s="22" customFormat="1" ht="47.25" x14ac:dyDescent="0.3">
      <c r="A69" s="91"/>
      <c r="B69" s="92" t="s">
        <v>576</v>
      </c>
      <c r="C69" s="81" t="s">
        <v>7</v>
      </c>
      <c r="D69" s="81" t="s">
        <v>68</v>
      </c>
      <c r="E69" s="81" t="s">
        <v>4</v>
      </c>
      <c r="F69" s="82" t="s">
        <v>283</v>
      </c>
      <c r="G69" s="101"/>
      <c r="H69" s="101"/>
      <c r="I69" s="101"/>
      <c r="J69" s="90">
        <f>+J70+J71+J72</f>
        <v>966</v>
      </c>
      <c r="K69" s="90">
        <f t="shared" ref="K69:L69" si="20">+K70+K71</f>
        <v>0</v>
      </c>
      <c r="L69" s="90">
        <f t="shared" si="20"/>
        <v>0</v>
      </c>
    </row>
    <row r="70" spans="1:12" s="22" customFormat="1" ht="16.899999999999999" customHeight="1" x14ac:dyDescent="0.3">
      <c r="A70" s="91"/>
      <c r="B70" s="92" t="s">
        <v>178</v>
      </c>
      <c r="C70" s="93" t="s">
        <v>7</v>
      </c>
      <c r="D70" s="93" t="s">
        <v>68</v>
      </c>
      <c r="E70" s="93" t="s">
        <v>4</v>
      </c>
      <c r="F70" s="107" t="s">
        <v>283</v>
      </c>
      <c r="G70" s="102" t="s">
        <v>179</v>
      </c>
      <c r="H70" s="102" t="s">
        <v>33</v>
      </c>
      <c r="I70" s="102" t="s">
        <v>7</v>
      </c>
      <c r="J70" s="95">
        <v>641</v>
      </c>
      <c r="K70" s="95">
        <v>0</v>
      </c>
      <c r="L70" s="95">
        <v>0</v>
      </c>
    </row>
    <row r="71" spans="1:12" s="22" customFormat="1" ht="34.15" hidden="1" customHeight="1" x14ac:dyDescent="0.3">
      <c r="A71" s="91"/>
      <c r="B71" s="92" t="s">
        <v>188</v>
      </c>
      <c r="C71" s="93" t="s">
        <v>7</v>
      </c>
      <c r="D71" s="93" t="s">
        <v>68</v>
      </c>
      <c r="E71" s="93" t="s">
        <v>4</v>
      </c>
      <c r="F71" s="107" t="s">
        <v>291</v>
      </c>
      <c r="G71" s="102" t="s">
        <v>187</v>
      </c>
      <c r="H71" s="102" t="s">
        <v>33</v>
      </c>
      <c r="I71" s="102" t="s">
        <v>7</v>
      </c>
      <c r="J71" s="95"/>
      <c r="K71" s="95">
        <v>0</v>
      </c>
      <c r="L71" s="95">
        <v>0</v>
      </c>
    </row>
    <row r="72" spans="1:12" s="22" customFormat="1" ht="34.15" customHeight="1" x14ac:dyDescent="0.3">
      <c r="A72" s="91"/>
      <c r="B72" s="92" t="s">
        <v>188</v>
      </c>
      <c r="C72" s="93" t="s">
        <v>7</v>
      </c>
      <c r="D72" s="93" t="s">
        <v>68</v>
      </c>
      <c r="E72" s="93" t="s">
        <v>4</v>
      </c>
      <c r="F72" s="107" t="s">
        <v>283</v>
      </c>
      <c r="G72" s="102" t="s">
        <v>187</v>
      </c>
      <c r="H72" s="102" t="s">
        <v>33</v>
      </c>
      <c r="I72" s="102" t="s">
        <v>7</v>
      </c>
      <c r="J72" s="95">
        <v>325</v>
      </c>
      <c r="K72" s="95">
        <v>0</v>
      </c>
      <c r="L72" s="95">
        <v>0</v>
      </c>
    </row>
    <row r="73" spans="1:12" s="4" customFormat="1" ht="35.450000000000003" customHeight="1" x14ac:dyDescent="0.3">
      <c r="A73" s="77"/>
      <c r="B73" s="71" t="s">
        <v>371</v>
      </c>
      <c r="C73" s="81" t="s">
        <v>7</v>
      </c>
      <c r="D73" s="81">
        <v>2</v>
      </c>
      <c r="E73" s="81" t="s">
        <v>4</v>
      </c>
      <c r="F73" s="82">
        <v>78120</v>
      </c>
      <c r="G73" s="96"/>
      <c r="H73" s="97"/>
      <c r="I73" s="98"/>
      <c r="J73" s="90">
        <f>SUM(J74:J76)</f>
        <v>955784.2</v>
      </c>
      <c r="K73" s="90">
        <f>SUM(K74:K76)</f>
        <v>945839.4</v>
      </c>
      <c r="L73" s="90">
        <f>SUM(L74:L76)</f>
        <v>1013241.8</v>
      </c>
    </row>
    <row r="74" spans="1:12" s="22" customFormat="1" ht="31.5" x14ac:dyDescent="0.3">
      <c r="A74" s="91"/>
      <c r="B74" s="92" t="s">
        <v>207</v>
      </c>
      <c r="C74" s="93" t="s">
        <v>7</v>
      </c>
      <c r="D74" s="93">
        <v>2</v>
      </c>
      <c r="E74" s="93" t="s">
        <v>4</v>
      </c>
      <c r="F74" s="93">
        <v>78120</v>
      </c>
      <c r="G74" s="94" t="s">
        <v>181</v>
      </c>
      <c r="H74" s="94" t="s">
        <v>33</v>
      </c>
      <c r="I74" s="94" t="s">
        <v>7</v>
      </c>
      <c r="J74" s="95">
        <v>645229.6</v>
      </c>
      <c r="K74" s="95">
        <v>655097.4</v>
      </c>
      <c r="L74" s="95">
        <v>701581.8</v>
      </c>
    </row>
    <row r="75" spans="1:12" s="22" customFormat="1" ht="18" customHeight="1" x14ac:dyDescent="0.3">
      <c r="A75" s="91"/>
      <c r="B75" s="92" t="s">
        <v>178</v>
      </c>
      <c r="C75" s="93" t="s">
        <v>7</v>
      </c>
      <c r="D75" s="93">
        <v>2</v>
      </c>
      <c r="E75" s="93" t="s">
        <v>4</v>
      </c>
      <c r="F75" s="93">
        <v>78120</v>
      </c>
      <c r="G75" s="102" t="s">
        <v>179</v>
      </c>
      <c r="H75" s="102" t="s">
        <v>33</v>
      </c>
      <c r="I75" s="102" t="s">
        <v>7</v>
      </c>
      <c r="J75" s="95">
        <v>25760.6</v>
      </c>
      <c r="K75" s="95">
        <v>3640</v>
      </c>
      <c r="L75" s="95">
        <v>4740</v>
      </c>
    </row>
    <row r="76" spans="1:12" s="22" customFormat="1" ht="31.5" x14ac:dyDescent="0.3">
      <c r="A76" s="91"/>
      <c r="B76" s="92" t="s">
        <v>370</v>
      </c>
      <c r="C76" s="93" t="s">
        <v>7</v>
      </c>
      <c r="D76" s="93">
        <v>2</v>
      </c>
      <c r="E76" s="93" t="s">
        <v>4</v>
      </c>
      <c r="F76" s="93">
        <v>78120</v>
      </c>
      <c r="G76" s="105" t="s">
        <v>187</v>
      </c>
      <c r="H76" s="105" t="s">
        <v>33</v>
      </c>
      <c r="I76" s="105" t="s">
        <v>7</v>
      </c>
      <c r="J76" s="95">
        <v>284794</v>
      </c>
      <c r="K76" s="95">
        <v>287102</v>
      </c>
      <c r="L76" s="95">
        <v>306920</v>
      </c>
    </row>
    <row r="77" spans="1:12" s="4" customFormat="1" ht="31.5" x14ac:dyDescent="0.3">
      <c r="A77" s="77"/>
      <c r="B77" s="71" t="s">
        <v>271</v>
      </c>
      <c r="C77" s="81" t="s">
        <v>7</v>
      </c>
      <c r="D77" s="81">
        <v>2</v>
      </c>
      <c r="E77" s="81" t="s">
        <v>4</v>
      </c>
      <c r="F77" s="82" t="s">
        <v>228</v>
      </c>
      <c r="G77" s="83"/>
      <c r="H77" s="84"/>
      <c r="I77" s="85"/>
      <c r="J77" s="90">
        <f>SUM(J78:J81)</f>
        <v>18908.599999999999</v>
      </c>
      <c r="K77" s="90">
        <f t="shared" ref="K77:L77" si="21">SUM(K78:K81)</f>
        <v>17482</v>
      </c>
      <c r="L77" s="90">
        <f t="shared" si="21"/>
        <v>17779.400000000001</v>
      </c>
    </row>
    <row r="78" spans="1:12" s="22" customFormat="1" x14ac:dyDescent="0.3">
      <c r="A78" s="91"/>
      <c r="B78" s="92" t="s">
        <v>249</v>
      </c>
      <c r="C78" s="93" t="s">
        <v>7</v>
      </c>
      <c r="D78" s="93">
        <v>2</v>
      </c>
      <c r="E78" s="93" t="s">
        <v>4</v>
      </c>
      <c r="F78" s="93" t="s">
        <v>228</v>
      </c>
      <c r="G78" s="94" t="s">
        <v>179</v>
      </c>
      <c r="H78" s="94" t="s">
        <v>33</v>
      </c>
      <c r="I78" s="94" t="s">
        <v>7</v>
      </c>
      <c r="J78" s="95">
        <v>5639.5</v>
      </c>
      <c r="K78" s="95">
        <v>4478</v>
      </c>
      <c r="L78" s="95">
        <v>4656.8</v>
      </c>
    </row>
    <row r="79" spans="1:12" s="22" customFormat="1" x14ac:dyDescent="0.3">
      <c r="A79" s="91"/>
      <c r="B79" s="92" t="s">
        <v>250</v>
      </c>
      <c r="C79" s="93" t="s">
        <v>7</v>
      </c>
      <c r="D79" s="93">
        <v>2</v>
      </c>
      <c r="E79" s="93" t="s">
        <v>4</v>
      </c>
      <c r="F79" s="93" t="s">
        <v>228</v>
      </c>
      <c r="G79" s="102" t="s">
        <v>179</v>
      </c>
      <c r="H79" s="102" t="s">
        <v>33</v>
      </c>
      <c r="I79" s="102" t="s">
        <v>7</v>
      </c>
      <c r="J79" s="95">
        <v>5382.8</v>
      </c>
      <c r="K79" s="95">
        <v>5982</v>
      </c>
      <c r="L79" s="95">
        <v>5982</v>
      </c>
    </row>
    <row r="80" spans="1:12" s="22" customFormat="1" ht="31.5" x14ac:dyDescent="0.3">
      <c r="A80" s="91"/>
      <c r="B80" s="92" t="s">
        <v>251</v>
      </c>
      <c r="C80" s="93" t="s">
        <v>7</v>
      </c>
      <c r="D80" s="93">
        <v>2</v>
      </c>
      <c r="E80" s="93" t="s">
        <v>4</v>
      </c>
      <c r="F80" s="93" t="s">
        <v>228</v>
      </c>
      <c r="G80" s="102" t="s">
        <v>187</v>
      </c>
      <c r="H80" s="102" t="s">
        <v>33</v>
      </c>
      <c r="I80" s="102" t="s">
        <v>7</v>
      </c>
      <c r="J80" s="95">
        <v>3822.3</v>
      </c>
      <c r="K80" s="95">
        <v>2958</v>
      </c>
      <c r="L80" s="95">
        <v>3076.6</v>
      </c>
    </row>
    <row r="81" spans="1:12" s="22" customFormat="1" ht="33" customHeight="1" x14ac:dyDescent="0.3">
      <c r="A81" s="91"/>
      <c r="B81" s="92" t="s">
        <v>252</v>
      </c>
      <c r="C81" s="93" t="s">
        <v>7</v>
      </c>
      <c r="D81" s="93">
        <v>2</v>
      </c>
      <c r="E81" s="93" t="s">
        <v>4</v>
      </c>
      <c r="F81" s="93" t="s">
        <v>228</v>
      </c>
      <c r="G81" s="105" t="s">
        <v>187</v>
      </c>
      <c r="H81" s="105" t="s">
        <v>33</v>
      </c>
      <c r="I81" s="105" t="s">
        <v>7</v>
      </c>
      <c r="J81" s="95">
        <v>4064</v>
      </c>
      <c r="K81" s="95">
        <v>4064</v>
      </c>
      <c r="L81" s="95">
        <v>4064</v>
      </c>
    </row>
    <row r="82" spans="1:12" s="22" customFormat="1" ht="35.450000000000003" customHeight="1" x14ac:dyDescent="0.3">
      <c r="A82" s="91"/>
      <c r="B82" s="71" t="s">
        <v>488</v>
      </c>
      <c r="C82" s="81" t="s">
        <v>7</v>
      </c>
      <c r="D82" s="81">
        <v>2</v>
      </c>
      <c r="E82" s="81" t="s">
        <v>4</v>
      </c>
      <c r="F82" s="81" t="s">
        <v>574</v>
      </c>
      <c r="G82" s="108"/>
      <c r="H82" s="109"/>
      <c r="I82" s="110"/>
      <c r="J82" s="90">
        <f>SUM(J83:J85)</f>
        <v>0</v>
      </c>
      <c r="K82" s="90">
        <f t="shared" ref="K82:L82" si="22">SUM(K83:K85)</f>
        <v>33384.6</v>
      </c>
      <c r="L82" s="90">
        <f t="shared" si="22"/>
        <v>0</v>
      </c>
    </row>
    <row r="83" spans="1:12" s="22" customFormat="1" ht="21" customHeight="1" x14ac:dyDescent="0.3">
      <c r="A83" s="91"/>
      <c r="B83" s="92" t="s">
        <v>489</v>
      </c>
      <c r="C83" s="93" t="s">
        <v>7</v>
      </c>
      <c r="D83" s="93">
        <v>2</v>
      </c>
      <c r="E83" s="93" t="s">
        <v>4</v>
      </c>
      <c r="F83" s="93" t="s">
        <v>574</v>
      </c>
      <c r="G83" s="111" t="s">
        <v>179</v>
      </c>
      <c r="H83" s="102" t="s">
        <v>33</v>
      </c>
      <c r="I83" s="112" t="s">
        <v>7</v>
      </c>
      <c r="J83" s="95">
        <v>0</v>
      </c>
      <c r="K83" s="95">
        <v>27438.799999999999</v>
      </c>
      <c r="L83" s="95">
        <v>0</v>
      </c>
    </row>
    <row r="84" spans="1:12" s="22" customFormat="1" ht="21" customHeight="1" x14ac:dyDescent="0.3">
      <c r="A84" s="91"/>
      <c r="B84" s="92" t="s">
        <v>249</v>
      </c>
      <c r="C84" s="93" t="s">
        <v>7</v>
      </c>
      <c r="D84" s="93">
        <v>2</v>
      </c>
      <c r="E84" s="93" t="s">
        <v>4</v>
      </c>
      <c r="F84" s="93" t="s">
        <v>574</v>
      </c>
      <c r="G84" s="111" t="s">
        <v>179</v>
      </c>
      <c r="H84" s="102" t="s">
        <v>33</v>
      </c>
      <c r="I84" s="112" t="s">
        <v>7</v>
      </c>
      <c r="J84" s="95">
        <v>0</v>
      </c>
      <c r="K84" s="95">
        <v>5226.3999999999996</v>
      </c>
      <c r="L84" s="95">
        <v>0</v>
      </c>
    </row>
    <row r="85" spans="1:12" s="22" customFormat="1" ht="21" customHeight="1" x14ac:dyDescent="0.3">
      <c r="A85" s="91"/>
      <c r="B85" s="92" t="s">
        <v>250</v>
      </c>
      <c r="C85" s="93" t="s">
        <v>7</v>
      </c>
      <c r="D85" s="93">
        <v>2</v>
      </c>
      <c r="E85" s="93" t="s">
        <v>4</v>
      </c>
      <c r="F85" s="93" t="s">
        <v>498</v>
      </c>
      <c r="G85" s="111" t="s">
        <v>179</v>
      </c>
      <c r="H85" s="102" t="s">
        <v>33</v>
      </c>
      <c r="I85" s="112" t="s">
        <v>7</v>
      </c>
      <c r="J85" s="95">
        <v>0</v>
      </c>
      <c r="K85" s="95">
        <v>719.4</v>
      </c>
      <c r="L85" s="95">
        <v>0</v>
      </c>
    </row>
    <row r="86" spans="1:12" s="22" customFormat="1" ht="37.15" customHeight="1" x14ac:dyDescent="0.3">
      <c r="A86" s="91"/>
      <c r="B86" s="71" t="s">
        <v>572</v>
      </c>
      <c r="C86" s="113" t="s">
        <v>7</v>
      </c>
      <c r="D86" s="113">
        <v>2</v>
      </c>
      <c r="E86" s="113" t="s">
        <v>4</v>
      </c>
      <c r="F86" s="113" t="s">
        <v>575</v>
      </c>
      <c r="G86" s="111"/>
      <c r="H86" s="114"/>
      <c r="I86" s="112"/>
      <c r="J86" s="90">
        <f>+J87+J88+J89+J90</f>
        <v>21393.4</v>
      </c>
      <c r="K86" s="90">
        <f t="shared" ref="K86:L86" si="23">+K87+K88+K89+K90</f>
        <v>0</v>
      </c>
      <c r="L86" s="90">
        <f t="shared" si="23"/>
        <v>0</v>
      </c>
    </row>
    <row r="87" spans="1:12" s="22" customFormat="1" ht="21" customHeight="1" x14ac:dyDescent="0.3">
      <c r="A87" s="91"/>
      <c r="B87" s="92" t="s">
        <v>249</v>
      </c>
      <c r="C87" s="115" t="s">
        <v>7</v>
      </c>
      <c r="D87" s="115">
        <v>2</v>
      </c>
      <c r="E87" s="115" t="s">
        <v>4</v>
      </c>
      <c r="F87" s="115" t="s">
        <v>575</v>
      </c>
      <c r="G87" s="102" t="s">
        <v>179</v>
      </c>
      <c r="H87" s="102" t="s">
        <v>33</v>
      </c>
      <c r="I87" s="102" t="s">
        <v>7</v>
      </c>
      <c r="J87" s="95">
        <v>13110.1</v>
      </c>
      <c r="K87" s="95">
        <v>0</v>
      </c>
      <c r="L87" s="95">
        <v>0</v>
      </c>
    </row>
    <row r="88" spans="1:12" s="22" customFormat="1" ht="21" customHeight="1" x14ac:dyDescent="0.3">
      <c r="A88" s="91"/>
      <c r="B88" s="92" t="s">
        <v>580</v>
      </c>
      <c r="C88" s="115" t="s">
        <v>7</v>
      </c>
      <c r="D88" s="115">
        <v>2</v>
      </c>
      <c r="E88" s="115" t="s">
        <v>4</v>
      </c>
      <c r="F88" s="115" t="s">
        <v>575</v>
      </c>
      <c r="G88" s="102" t="s">
        <v>179</v>
      </c>
      <c r="H88" s="102" t="s">
        <v>33</v>
      </c>
      <c r="I88" s="102" t="s">
        <v>7</v>
      </c>
      <c r="J88" s="95">
        <v>1996.2</v>
      </c>
      <c r="K88" s="95">
        <v>0</v>
      </c>
      <c r="L88" s="95">
        <v>0</v>
      </c>
    </row>
    <row r="89" spans="1:12" s="22" customFormat="1" ht="39" customHeight="1" x14ac:dyDescent="0.3">
      <c r="A89" s="91"/>
      <c r="B89" s="92" t="s">
        <v>251</v>
      </c>
      <c r="C89" s="115" t="s">
        <v>7</v>
      </c>
      <c r="D89" s="115">
        <v>2</v>
      </c>
      <c r="E89" s="115" t="s">
        <v>4</v>
      </c>
      <c r="F89" s="115" t="s">
        <v>575</v>
      </c>
      <c r="G89" s="102" t="s">
        <v>187</v>
      </c>
      <c r="H89" s="102" t="s">
        <v>33</v>
      </c>
      <c r="I89" s="102" t="s">
        <v>7</v>
      </c>
      <c r="J89" s="95">
        <v>5507.5</v>
      </c>
      <c r="K89" s="95">
        <v>0</v>
      </c>
      <c r="L89" s="95">
        <v>0</v>
      </c>
    </row>
    <row r="90" spans="1:12" s="22" customFormat="1" ht="36.6" customHeight="1" x14ac:dyDescent="0.3">
      <c r="A90" s="91"/>
      <c r="B90" s="92" t="s">
        <v>252</v>
      </c>
      <c r="C90" s="115" t="s">
        <v>7</v>
      </c>
      <c r="D90" s="115">
        <v>2</v>
      </c>
      <c r="E90" s="115" t="s">
        <v>4</v>
      </c>
      <c r="F90" s="115" t="s">
        <v>575</v>
      </c>
      <c r="G90" s="105" t="s">
        <v>187</v>
      </c>
      <c r="H90" s="105" t="s">
        <v>33</v>
      </c>
      <c r="I90" s="105" t="s">
        <v>7</v>
      </c>
      <c r="J90" s="95">
        <v>779.6</v>
      </c>
      <c r="K90" s="95">
        <v>0</v>
      </c>
      <c r="L90" s="95">
        <v>0</v>
      </c>
    </row>
    <row r="91" spans="1:12" s="4" customFormat="1" ht="30.75" customHeight="1" x14ac:dyDescent="0.3">
      <c r="A91" s="77"/>
      <c r="B91" s="116" t="s">
        <v>278</v>
      </c>
      <c r="C91" s="81" t="s">
        <v>7</v>
      </c>
      <c r="D91" s="81" t="s">
        <v>68</v>
      </c>
      <c r="E91" s="81" t="s">
        <v>4</v>
      </c>
      <c r="F91" s="81" t="s">
        <v>279</v>
      </c>
      <c r="G91" s="96"/>
      <c r="H91" s="97"/>
      <c r="I91" s="98"/>
      <c r="J91" s="90">
        <f>+J92+J93+J94+J95</f>
        <v>28911</v>
      </c>
      <c r="K91" s="90">
        <f t="shared" ref="K91:L91" si="24">+K92+K93+K94+K95</f>
        <v>25150</v>
      </c>
      <c r="L91" s="90">
        <f t="shared" si="24"/>
        <v>25150</v>
      </c>
    </row>
    <row r="92" spans="1:12" s="22" customFormat="1" x14ac:dyDescent="0.3">
      <c r="A92" s="91"/>
      <c r="B92" s="92" t="s">
        <v>480</v>
      </c>
      <c r="C92" s="93" t="s">
        <v>7</v>
      </c>
      <c r="D92" s="93" t="s">
        <v>68</v>
      </c>
      <c r="E92" s="93" t="s">
        <v>4</v>
      </c>
      <c r="F92" s="93" t="s">
        <v>279</v>
      </c>
      <c r="G92" s="111" t="s">
        <v>179</v>
      </c>
      <c r="H92" s="105" t="s">
        <v>33</v>
      </c>
      <c r="I92" s="105" t="s">
        <v>7</v>
      </c>
      <c r="J92" s="95">
        <v>13250</v>
      </c>
      <c r="K92" s="95">
        <v>12000</v>
      </c>
      <c r="L92" s="95">
        <v>12000</v>
      </c>
    </row>
    <row r="93" spans="1:12" s="22" customFormat="1" ht="23.45" customHeight="1" x14ac:dyDescent="0.3">
      <c r="A93" s="91"/>
      <c r="B93" s="92" t="s">
        <v>453</v>
      </c>
      <c r="C93" s="93" t="s">
        <v>7</v>
      </c>
      <c r="D93" s="93" t="s">
        <v>68</v>
      </c>
      <c r="E93" s="93" t="s">
        <v>4</v>
      </c>
      <c r="F93" s="93" t="s">
        <v>279</v>
      </c>
      <c r="G93" s="111" t="s">
        <v>179</v>
      </c>
      <c r="H93" s="105" t="s">
        <v>33</v>
      </c>
      <c r="I93" s="105" t="s">
        <v>7</v>
      </c>
      <c r="J93" s="95">
        <v>15161</v>
      </c>
      <c r="K93" s="95">
        <v>13150</v>
      </c>
      <c r="L93" s="95">
        <v>13150</v>
      </c>
    </row>
    <row r="94" spans="1:12" s="22" customFormat="1" ht="31.9" customHeight="1" x14ac:dyDescent="0.3">
      <c r="A94" s="91"/>
      <c r="B94" s="92" t="s">
        <v>251</v>
      </c>
      <c r="C94" s="93" t="s">
        <v>7</v>
      </c>
      <c r="D94" s="93" t="s">
        <v>68</v>
      </c>
      <c r="E94" s="93" t="s">
        <v>4</v>
      </c>
      <c r="F94" s="93" t="s">
        <v>279</v>
      </c>
      <c r="G94" s="111" t="s">
        <v>187</v>
      </c>
      <c r="H94" s="105" t="s">
        <v>33</v>
      </c>
      <c r="I94" s="105" t="s">
        <v>7</v>
      </c>
      <c r="J94" s="95">
        <v>250</v>
      </c>
      <c r="K94" s="95">
        <v>0</v>
      </c>
      <c r="L94" s="95">
        <v>0</v>
      </c>
    </row>
    <row r="95" spans="1:12" s="22" customFormat="1" ht="35.450000000000003" customHeight="1" x14ac:dyDescent="0.3">
      <c r="A95" s="91"/>
      <c r="B95" s="92" t="s">
        <v>252</v>
      </c>
      <c r="C95" s="93" t="s">
        <v>7</v>
      </c>
      <c r="D95" s="93" t="s">
        <v>68</v>
      </c>
      <c r="E95" s="93" t="s">
        <v>4</v>
      </c>
      <c r="F95" s="93" t="s">
        <v>279</v>
      </c>
      <c r="G95" s="102" t="s">
        <v>187</v>
      </c>
      <c r="H95" s="102" t="s">
        <v>33</v>
      </c>
      <c r="I95" s="102" t="s">
        <v>7</v>
      </c>
      <c r="J95" s="95">
        <v>250</v>
      </c>
      <c r="K95" s="95">
        <v>0</v>
      </c>
      <c r="L95" s="95">
        <v>0</v>
      </c>
    </row>
    <row r="96" spans="1:12" s="22" customFormat="1" ht="47.25" customHeight="1" x14ac:dyDescent="0.3">
      <c r="A96" s="91"/>
      <c r="B96" s="116" t="s">
        <v>284</v>
      </c>
      <c r="C96" s="81" t="s">
        <v>7</v>
      </c>
      <c r="D96" s="81" t="s">
        <v>68</v>
      </c>
      <c r="E96" s="81" t="s">
        <v>4</v>
      </c>
      <c r="F96" s="81" t="s">
        <v>481</v>
      </c>
      <c r="G96" s="96"/>
      <c r="H96" s="97"/>
      <c r="I96" s="98"/>
      <c r="J96" s="90">
        <f>+J97+J98+J99+J100</f>
        <v>10502.400000000001</v>
      </c>
      <c r="K96" s="90">
        <f t="shared" ref="K96:L96" si="25">+K97+K98+K99+K100</f>
        <v>28580.3</v>
      </c>
      <c r="L96" s="90">
        <f t="shared" si="25"/>
        <v>0</v>
      </c>
    </row>
    <row r="97" spans="1:16" s="22" customFormat="1" ht="19.149999999999999" customHeight="1" x14ac:dyDescent="0.3">
      <c r="A97" s="91"/>
      <c r="B97" s="92" t="s">
        <v>249</v>
      </c>
      <c r="C97" s="93" t="s">
        <v>7</v>
      </c>
      <c r="D97" s="93" t="s">
        <v>68</v>
      </c>
      <c r="E97" s="93" t="s">
        <v>4</v>
      </c>
      <c r="F97" s="93" t="s">
        <v>481</v>
      </c>
      <c r="G97" s="102" t="s">
        <v>179</v>
      </c>
      <c r="H97" s="102" t="s">
        <v>33</v>
      </c>
      <c r="I97" s="102" t="s">
        <v>7</v>
      </c>
      <c r="J97" s="95">
        <v>4600</v>
      </c>
      <c r="K97" s="95">
        <v>25036.3</v>
      </c>
      <c r="L97" s="95">
        <v>0</v>
      </c>
    </row>
    <row r="98" spans="1:16" s="22" customFormat="1" ht="19.149999999999999" customHeight="1" x14ac:dyDescent="0.3">
      <c r="A98" s="91"/>
      <c r="B98" s="92" t="s">
        <v>250</v>
      </c>
      <c r="C98" s="93" t="s">
        <v>7</v>
      </c>
      <c r="D98" s="93" t="s">
        <v>68</v>
      </c>
      <c r="E98" s="93" t="s">
        <v>4</v>
      </c>
      <c r="F98" s="93" t="s">
        <v>481</v>
      </c>
      <c r="G98" s="102" t="s">
        <v>179</v>
      </c>
      <c r="H98" s="102" t="s">
        <v>33</v>
      </c>
      <c r="I98" s="102" t="s">
        <v>7</v>
      </c>
      <c r="J98" s="95">
        <v>651.20000000000005</v>
      </c>
      <c r="K98" s="95">
        <v>3544</v>
      </c>
      <c r="L98" s="95">
        <v>0</v>
      </c>
    </row>
    <row r="99" spans="1:16" s="22" customFormat="1" ht="32.450000000000003" customHeight="1" x14ac:dyDescent="0.3">
      <c r="A99" s="91"/>
      <c r="B99" s="92" t="s">
        <v>251</v>
      </c>
      <c r="C99" s="93" t="s">
        <v>7</v>
      </c>
      <c r="D99" s="93" t="s">
        <v>68</v>
      </c>
      <c r="E99" s="93" t="s">
        <v>4</v>
      </c>
      <c r="F99" s="93" t="s">
        <v>481</v>
      </c>
      <c r="G99" s="111" t="s">
        <v>187</v>
      </c>
      <c r="H99" s="105" t="s">
        <v>33</v>
      </c>
      <c r="I99" s="105" t="s">
        <v>7</v>
      </c>
      <c r="J99" s="95">
        <v>4600</v>
      </c>
      <c r="K99" s="95">
        <v>0</v>
      </c>
      <c r="L99" s="95">
        <v>0</v>
      </c>
    </row>
    <row r="100" spans="1:16" s="22" customFormat="1" ht="31.9" customHeight="1" x14ac:dyDescent="0.3">
      <c r="A100" s="91"/>
      <c r="B100" s="92" t="s">
        <v>252</v>
      </c>
      <c r="C100" s="93" t="s">
        <v>7</v>
      </c>
      <c r="D100" s="93" t="s">
        <v>68</v>
      </c>
      <c r="E100" s="93" t="s">
        <v>4</v>
      </c>
      <c r="F100" s="93" t="s">
        <v>481</v>
      </c>
      <c r="G100" s="102" t="s">
        <v>187</v>
      </c>
      <c r="H100" s="102" t="s">
        <v>33</v>
      </c>
      <c r="I100" s="102" t="s">
        <v>7</v>
      </c>
      <c r="J100" s="95">
        <v>651.20000000000005</v>
      </c>
      <c r="K100" s="95">
        <v>0</v>
      </c>
      <c r="L100" s="95">
        <v>0</v>
      </c>
    </row>
    <row r="101" spans="1:16" s="4" customFormat="1" ht="36" customHeight="1" x14ac:dyDescent="0.3">
      <c r="A101" s="77"/>
      <c r="B101" s="71" t="s">
        <v>633</v>
      </c>
      <c r="C101" s="81" t="s">
        <v>7</v>
      </c>
      <c r="D101" s="81" t="s">
        <v>68</v>
      </c>
      <c r="E101" s="81" t="s">
        <v>4</v>
      </c>
      <c r="F101" s="81" t="s">
        <v>636</v>
      </c>
      <c r="G101" s="83"/>
      <c r="H101" s="84"/>
      <c r="I101" s="85"/>
      <c r="J101" s="90">
        <f>SUM(J102:J105)</f>
        <v>6420</v>
      </c>
      <c r="K101" s="90">
        <f t="shared" ref="K101:L101" si="26">SUM(K102:K105)</f>
        <v>0</v>
      </c>
      <c r="L101" s="90">
        <f t="shared" si="26"/>
        <v>0</v>
      </c>
    </row>
    <row r="102" spans="1:16" s="22" customFormat="1" ht="19.5" customHeight="1" x14ac:dyDescent="0.3">
      <c r="A102" s="91"/>
      <c r="B102" s="117" t="s">
        <v>634</v>
      </c>
      <c r="C102" s="93" t="s">
        <v>7</v>
      </c>
      <c r="D102" s="93" t="s">
        <v>68</v>
      </c>
      <c r="E102" s="93" t="s">
        <v>4</v>
      </c>
      <c r="F102" s="93" t="s">
        <v>636</v>
      </c>
      <c r="G102" s="118" t="s">
        <v>179</v>
      </c>
      <c r="H102" s="102" t="s">
        <v>33</v>
      </c>
      <c r="I102" s="104" t="s">
        <v>7</v>
      </c>
      <c r="J102" s="95">
        <v>4416.8999999999996</v>
      </c>
      <c r="K102" s="95">
        <v>0</v>
      </c>
      <c r="L102" s="95">
        <v>0</v>
      </c>
    </row>
    <row r="103" spans="1:16" s="22" customFormat="1" ht="19.5" customHeight="1" x14ac:dyDescent="0.3">
      <c r="A103" s="91"/>
      <c r="B103" s="117" t="s">
        <v>637</v>
      </c>
      <c r="C103" s="93" t="s">
        <v>7</v>
      </c>
      <c r="D103" s="93" t="s">
        <v>68</v>
      </c>
      <c r="E103" s="93" t="s">
        <v>4</v>
      </c>
      <c r="F103" s="93" t="s">
        <v>636</v>
      </c>
      <c r="G103" s="118" t="s">
        <v>179</v>
      </c>
      <c r="H103" s="102" t="s">
        <v>33</v>
      </c>
      <c r="I103" s="104" t="s">
        <v>7</v>
      </c>
      <c r="J103" s="95">
        <v>37.299999999999997</v>
      </c>
      <c r="K103" s="95">
        <v>0</v>
      </c>
      <c r="L103" s="95">
        <v>0</v>
      </c>
    </row>
    <row r="104" spans="1:16" s="22" customFormat="1" ht="32.25" customHeight="1" x14ac:dyDescent="0.3">
      <c r="A104" s="91"/>
      <c r="B104" s="117" t="s">
        <v>635</v>
      </c>
      <c r="C104" s="93" t="s">
        <v>7</v>
      </c>
      <c r="D104" s="93" t="s">
        <v>68</v>
      </c>
      <c r="E104" s="93" t="s">
        <v>4</v>
      </c>
      <c r="F104" s="93" t="s">
        <v>636</v>
      </c>
      <c r="G104" s="118" t="s">
        <v>187</v>
      </c>
      <c r="H104" s="102" t="s">
        <v>33</v>
      </c>
      <c r="I104" s="104" t="s">
        <v>7</v>
      </c>
      <c r="J104" s="95">
        <v>1946.3</v>
      </c>
      <c r="K104" s="95">
        <v>0</v>
      </c>
      <c r="L104" s="95">
        <v>0</v>
      </c>
    </row>
    <row r="105" spans="1:16" s="22" customFormat="1" ht="38.25" customHeight="1" x14ac:dyDescent="0.3">
      <c r="A105" s="91"/>
      <c r="B105" s="117" t="s">
        <v>638</v>
      </c>
      <c r="C105" s="93" t="s">
        <v>7</v>
      </c>
      <c r="D105" s="93" t="s">
        <v>68</v>
      </c>
      <c r="E105" s="93" t="s">
        <v>4</v>
      </c>
      <c r="F105" s="93" t="s">
        <v>636</v>
      </c>
      <c r="G105" s="118" t="s">
        <v>187</v>
      </c>
      <c r="H105" s="102" t="s">
        <v>33</v>
      </c>
      <c r="I105" s="104" t="s">
        <v>7</v>
      </c>
      <c r="J105" s="95">
        <v>19.5</v>
      </c>
      <c r="K105" s="95">
        <v>0</v>
      </c>
      <c r="L105" s="95">
        <v>0</v>
      </c>
    </row>
    <row r="106" spans="1:16" s="22" customFormat="1" ht="52.9" customHeight="1" x14ac:dyDescent="0.3">
      <c r="A106" s="91"/>
      <c r="B106" s="92" t="s">
        <v>581</v>
      </c>
      <c r="C106" s="81" t="s">
        <v>7</v>
      </c>
      <c r="D106" s="81" t="s">
        <v>68</v>
      </c>
      <c r="E106" s="81" t="s">
        <v>4</v>
      </c>
      <c r="F106" s="81" t="s">
        <v>316</v>
      </c>
      <c r="G106" s="96"/>
      <c r="H106" s="97"/>
      <c r="I106" s="98"/>
      <c r="J106" s="90">
        <f>+J107+J108</f>
        <v>84130</v>
      </c>
      <c r="K106" s="90">
        <f t="shared" ref="K106:L106" si="27">+K107+K108</f>
        <v>48903.199999999997</v>
      </c>
      <c r="L106" s="90">
        <f t="shared" si="27"/>
        <v>48903.199999999997</v>
      </c>
    </row>
    <row r="107" spans="1:16" s="22" customFormat="1" ht="35.450000000000003" customHeight="1" x14ac:dyDescent="0.3">
      <c r="A107" s="91"/>
      <c r="B107" s="92" t="s">
        <v>454</v>
      </c>
      <c r="C107" s="93" t="s">
        <v>7</v>
      </c>
      <c r="D107" s="93" t="s">
        <v>68</v>
      </c>
      <c r="E107" s="93" t="s">
        <v>4</v>
      </c>
      <c r="F107" s="93" t="s">
        <v>316</v>
      </c>
      <c r="G107" s="102" t="s">
        <v>181</v>
      </c>
      <c r="H107" s="102" t="s">
        <v>33</v>
      </c>
      <c r="I107" s="102" t="s">
        <v>7</v>
      </c>
      <c r="J107" s="95">
        <v>58833.599999999999</v>
      </c>
      <c r="K107" s="95">
        <v>34216.6</v>
      </c>
      <c r="L107" s="95">
        <v>34216.6</v>
      </c>
    </row>
    <row r="108" spans="1:16" s="22" customFormat="1" ht="31.9" customHeight="1" x14ac:dyDescent="0.3">
      <c r="A108" s="91"/>
      <c r="B108" s="92" t="s">
        <v>188</v>
      </c>
      <c r="C108" s="93" t="s">
        <v>7</v>
      </c>
      <c r="D108" s="93" t="s">
        <v>68</v>
      </c>
      <c r="E108" s="93" t="s">
        <v>4</v>
      </c>
      <c r="F108" s="93" t="s">
        <v>316</v>
      </c>
      <c r="G108" s="102" t="s">
        <v>187</v>
      </c>
      <c r="H108" s="102" t="s">
        <v>33</v>
      </c>
      <c r="I108" s="102" t="s">
        <v>7</v>
      </c>
      <c r="J108" s="95">
        <v>25296.400000000001</v>
      </c>
      <c r="K108" s="95">
        <v>14686.6</v>
      </c>
      <c r="L108" s="95">
        <v>14686.6</v>
      </c>
    </row>
    <row r="109" spans="1:16" s="22" customFormat="1" ht="67.900000000000006" customHeight="1" x14ac:dyDescent="0.3">
      <c r="A109" s="91"/>
      <c r="B109" s="71" t="s">
        <v>627</v>
      </c>
      <c r="C109" s="81" t="s">
        <v>7</v>
      </c>
      <c r="D109" s="81" t="s">
        <v>68</v>
      </c>
      <c r="E109" s="81" t="s">
        <v>4</v>
      </c>
      <c r="F109" s="81" t="s">
        <v>630</v>
      </c>
      <c r="G109" s="83"/>
      <c r="H109" s="84"/>
      <c r="I109" s="85"/>
      <c r="J109" s="90">
        <f>+J110+J111</f>
        <v>1197.8</v>
      </c>
      <c r="K109" s="90">
        <f t="shared" ref="K109:L109" si="28">+K110+K111</f>
        <v>0</v>
      </c>
      <c r="L109" s="90">
        <f t="shared" si="28"/>
        <v>0</v>
      </c>
    </row>
    <row r="110" spans="1:16" s="22" customFormat="1" ht="31.9" customHeight="1" x14ac:dyDescent="0.3">
      <c r="A110" s="91"/>
      <c r="B110" s="92" t="s">
        <v>628</v>
      </c>
      <c r="C110" s="93" t="s">
        <v>7</v>
      </c>
      <c r="D110" s="93" t="s">
        <v>68</v>
      </c>
      <c r="E110" s="93" t="s">
        <v>4</v>
      </c>
      <c r="F110" s="93" t="s">
        <v>630</v>
      </c>
      <c r="G110" s="102" t="s">
        <v>181</v>
      </c>
      <c r="H110" s="102" t="s">
        <v>33</v>
      </c>
      <c r="I110" s="102" t="s">
        <v>35</v>
      </c>
      <c r="J110" s="95">
        <v>996.4</v>
      </c>
      <c r="K110" s="95">
        <v>0</v>
      </c>
      <c r="L110" s="95">
        <v>0</v>
      </c>
    </row>
    <row r="111" spans="1:16" s="22" customFormat="1" ht="31.9" customHeight="1" x14ac:dyDescent="0.3">
      <c r="A111" s="91"/>
      <c r="B111" s="92" t="s">
        <v>629</v>
      </c>
      <c r="C111" s="93" t="s">
        <v>7</v>
      </c>
      <c r="D111" s="93" t="s">
        <v>68</v>
      </c>
      <c r="E111" s="93" t="s">
        <v>4</v>
      </c>
      <c r="F111" s="93" t="s">
        <v>630</v>
      </c>
      <c r="G111" s="102" t="s">
        <v>187</v>
      </c>
      <c r="H111" s="102" t="s">
        <v>33</v>
      </c>
      <c r="I111" s="102" t="s">
        <v>35</v>
      </c>
      <c r="J111" s="95">
        <v>201.4</v>
      </c>
      <c r="K111" s="95">
        <v>0</v>
      </c>
      <c r="L111" s="95">
        <v>0</v>
      </c>
    </row>
    <row r="112" spans="1:16" s="22" customFormat="1" ht="55.15" customHeight="1" x14ac:dyDescent="0.3">
      <c r="A112" s="91"/>
      <c r="B112" s="71" t="s">
        <v>334</v>
      </c>
      <c r="C112" s="81" t="s">
        <v>7</v>
      </c>
      <c r="D112" s="81" t="s">
        <v>68</v>
      </c>
      <c r="E112" s="81" t="s">
        <v>4</v>
      </c>
      <c r="F112" s="81" t="s">
        <v>333</v>
      </c>
      <c r="G112" s="96"/>
      <c r="H112" s="97"/>
      <c r="I112" s="98"/>
      <c r="J112" s="90">
        <f>+J113+J114+J115+J116+J117+J118</f>
        <v>55685</v>
      </c>
      <c r="K112" s="90">
        <f t="shared" ref="K112:L112" si="29">+K113+K114+K115+K116+K117+K118</f>
        <v>55691.200000000004</v>
      </c>
      <c r="L112" s="90">
        <f t="shared" si="29"/>
        <v>55691.200000000004</v>
      </c>
      <c r="M112" s="6">
        <f t="shared" ref="M112:P112" si="30">+M117+M118</f>
        <v>0</v>
      </c>
      <c r="N112" s="6">
        <f t="shared" si="30"/>
        <v>0</v>
      </c>
      <c r="O112" s="6">
        <f t="shared" si="30"/>
        <v>0</v>
      </c>
      <c r="P112" s="6">
        <f t="shared" si="30"/>
        <v>0</v>
      </c>
    </row>
    <row r="113" spans="1:12" s="22" customFormat="1" ht="18" customHeight="1" x14ac:dyDescent="0.3">
      <c r="A113" s="91"/>
      <c r="B113" s="92" t="s">
        <v>360</v>
      </c>
      <c r="C113" s="93" t="s">
        <v>7</v>
      </c>
      <c r="D113" s="93" t="s">
        <v>68</v>
      </c>
      <c r="E113" s="93" t="s">
        <v>4</v>
      </c>
      <c r="F113" s="93" t="s">
        <v>333</v>
      </c>
      <c r="G113" s="102" t="s">
        <v>179</v>
      </c>
      <c r="H113" s="102" t="s">
        <v>33</v>
      </c>
      <c r="I113" s="102" t="s">
        <v>7</v>
      </c>
      <c r="J113" s="95">
        <v>27915.200000000001</v>
      </c>
      <c r="K113" s="95">
        <v>27526.2</v>
      </c>
      <c r="L113" s="95">
        <v>26526.2</v>
      </c>
    </row>
    <row r="114" spans="1:12" s="22" customFormat="1" ht="18" customHeight="1" x14ac:dyDescent="0.3">
      <c r="A114" s="91"/>
      <c r="B114" s="71" t="s">
        <v>582</v>
      </c>
      <c r="C114" s="93" t="s">
        <v>7</v>
      </c>
      <c r="D114" s="93" t="s">
        <v>68</v>
      </c>
      <c r="E114" s="93" t="s">
        <v>4</v>
      </c>
      <c r="F114" s="93" t="s">
        <v>333</v>
      </c>
      <c r="G114" s="102" t="s">
        <v>179</v>
      </c>
      <c r="H114" s="102" t="s">
        <v>33</v>
      </c>
      <c r="I114" s="102" t="s">
        <v>7</v>
      </c>
      <c r="J114" s="95">
        <v>4544.3</v>
      </c>
      <c r="K114" s="95">
        <v>5652.6</v>
      </c>
      <c r="L114" s="95">
        <v>8432.9</v>
      </c>
    </row>
    <row r="115" spans="1:12" s="22" customFormat="1" ht="18" customHeight="1" x14ac:dyDescent="0.3">
      <c r="A115" s="91"/>
      <c r="B115" s="71" t="s">
        <v>583</v>
      </c>
      <c r="C115" s="93" t="s">
        <v>7</v>
      </c>
      <c r="D115" s="93" t="s">
        <v>68</v>
      </c>
      <c r="E115" s="93" t="s">
        <v>4</v>
      </c>
      <c r="F115" s="93" t="s">
        <v>333</v>
      </c>
      <c r="G115" s="102" t="s">
        <v>179</v>
      </c>
      <c r="H115" s="102" t="s">
        <v>33</v>
      </c>
      <c r="I115" s="102" t="s">
        <v>7</v>
      </c>
      <c r="J115" s="95">
        <v>46</v>
      </c>
      <c r="K115" s="95">
        <v>50</v>
      </c>
      <c r="L115" s="95">
        <v>50</v>
      </c>
    </row>
    <row r="116" spans="1:12" s="22" customFormat="1" ht="33.6" customHeight="1" x14ac:dyDescent="0.3">
      <c r="A116" s="91"/>
      <c r="B116" s="92" t="s">
        <v>455</v>
      </c>
      <c r="C116" s="93" t="s">
        <v>7</v>
      </c>
      <c r="D116" s="93" t="s">
        <v>68</v>
      </c>
      <c r="E116" s="93" t="s">
        <v>4</v>
      </c>
      <c r="F116" s="93" t="s">
        <v>333</v>
      </c>
      <c r="G116" s="102" t="s">
        <v>187</v>
      </c>
      <c r="H116" s="102" t="s">
        <v>33</v>
      </c>
      <c r="I116" s="102" t="s">
        <v>7</v>
      </c>
      <c r="J116" s="95">
        <v>19906.099999999999</v>
      </c>
      <c r="K116" s="95">
        <v>19183</v>
      </c>
      <c r="L116" s="95">
        <v>17402.7</v>
      </c>
    </row>
    <row r="117" spans="1:12" s="22" customFormat="1" ht="33.6" customHeight="1" x14ac:dyDescent="0.3">
      <c r="A117" s="91"/>
      <c r="B117" s="71" t="s">
        <v>584</v>
      </c>
      <c r="C117" s="93" t="s">
        <v>7</v>
      </c>
      <c r="D117" s="93" t="s">
        <v>68</v>
      </c>
      <c r="E117" s="93" t="s">
        <v>4</v>
      </c>
      <c r="F117" s="93" t="s">
        <v>333</v>
      </c>
      <c r="G117" s="102" t="s">
        <v>187</v>
      </c>
      <c r="H117" s="102" t="s">
        <v>33</v>
      </c>
      <c r="I117" s="102" t="s">
        <v>7</v>
      </c>
      <c r="J117" s="95">
        <v>3240.6</v>
      </c>
      <c r="K117" s="95">
        <v>3244.4</v>
      </c>
      <c r="L117" s="95">
        <v>3244.4</v>
      </c>
    </row>
    <row r="118" spans="1:12" s="22" customFormat="1" ht="33.6" customHeight="1" x14ac:dyDescent="0.3">
      <c r="A118" s="91"/>
      <c r="B118" s="71" t="s">
        <v>585</v>
      </c>
      <c r="C118" s="93" t="s">
        <v>7</v>
      </c>
      <c r="D118" s="93" t="s">
        <v>68</v>
      </c>
      <c r="E118" s="93" t="s">
        <v>4</v>
      </c>
      <c r="F118" s="93" t="s">
        <v>333</v>
      </c>
      <c r="G118" s="102" t="s">
        <v>187</v>
      </c>
      <c r="H118" s="102" t="s">
        <v>33</v>
      </c>
      <c r="I118" s="102" t="s">
        <v>7</v>
      </c>
      <c r="J118" s="95">
        <v>32.799999999999997</v>
      </c>
      <c r="K118" s="95">
        <v>35</v>
      </c>
      <c r="L118" s="95">
        <v>35</v>
      </c>
    </row>
    <row r="119" spans="1:12" s="22" customFormat="1" ht="34.5" customHeight="1" x14ac:dyDescent="0.3">
      <c r="A119" s="77"/>
      <c r="B119" s="71" t="s">
        <v>556</v>
      </c>
      <c r="C119" s="81" t="s">
        <v>7</v>
      </c>
      <c r="D119" s="81">
        <v>2</v>
      </c>
      <c r="E119" s="81" t="s">
        <v>4</v>
      </c>
      <c r="F119" s="82" t="s">
        <v>260</v>
      </c>
      <c r="G119" s="96"/>
      <c r="H119" s="97"/>
      <c r="I119" s="98"/>
      <c r="J119" s="90">
        <f>SUM(J120)</f>
        <v>1400</v>
      </c>
      <c r="K119" s="90">
        <f t="shared" ref="K119:L119" si="31">SUM(K120)</f>
        <v>800</v>
      </c>
      <c r="L119" s="90">
        <f t="shared" si="31"/>
        <v>800</v>
      </c>
    </row>
    <row r="120" spans="1:12" s="22" customFormat="1" x14ac:dyDescent="0.3">
      <c r="A120" s="91"/>
      <c r="B120" s="92" t="s">
        <v>178</v>
      </c>
      <c r="C120" s="93" t="s">
        <v>7</v>
      </c>
      <c r="D120" s="93">
        <v>2</v>
      </c>
      <c r="E120" s="93" t="s">
        <v>4</v>
      </c>
      <c r="F120" s="93" t="s">
        <v>260</v>
      </c>
      <c r="G120" s="106" t="s">
        <v>179</v>
      </c>
      <c r="H120" s="106" t="s">
        <v>33</v>
      </c>
      <c r="I120" s="106" t="s">
        <v>7</v>
      </c>
      <c r="J120" s="95">
        <v>1400</v>
      </c>
      <c r="K120" s="95">
        <v>800</v>
      </c>
      <c r="L120" s="95">
        <v>800</v>
      </c>
    </row>
    <row r="121" spans="1:12" s="7" customFormat="1" ht="25.9" customHeight="1" x14ac:dyDescent="0.3">
      <c r="A121" s="77" t="s">
        <v>289</v>
      </c>
      <c r="B121" s="71" t="s">
        <v>308</v>
      </c>
      <c r="C121" s="81" t="s">
        <v>7</v>
      </c>
      <c r="D121" s="81" t="s">
        <v>68</v>
      </c>
      <c r="E121" s="81" t="s">
        <v>309</v>
      </c>
      <c r="F121" s="82" t="s">
        <v>428</v>
      </c>
      <c r="G121" s="111"/>
      <c r="H121" s="114"/>
      <c r="I121" s="112"/>
      <c r="J121" s="90">
        <f>+J122</f>
        <v>1808.9</v>
      </c>
      <c r="K121" s="90">
        <f t="shared" ref="K121:L121" si="32">+K122</f>
        <v>0</v>
      </c>
      <c r="L121" s="90">
        <f t="shared" si="32"/>
        <v>0</v>
      </c>
    </row>
    <row r="122" spans="1:12" s="22" customFormat="1" ht="61.9" customHeight="1" x14ac:dyDescent="0.3">
      <c r="A122" s="91"/>
      <c r="B122" s="71" t="s">
        <v>543</v>
      </c>
      <c r="C122" s="93" t="s">
        <v>7</v>
      </c>
      <c r="D122" s="93" t="s">
        <v>68</v>
      </c>
      <c r="E122" s="93" t="s">
        <v>309</v>
      </c>
      <c r="F122" s="107" t="s">
        <v>428</v>
      </c>
      <c r="G122" s="102" t="s">
        <v>179</v>
      </c>
      <c r="H122" s="102" t="s">
        <v>33</v>
      </c>
      <c r="I122" s="102" t="s">
        <v>7</v>
      </c>
      <c r="J122" s="95">
        <f>+J123+J124+J125</f>
        <v>1808.9</v>
      </c>
      <c r="K122" s="95">
        <f t="shared" ref="K122:L122" si="33">+K123+K124+K125</f>
        <v>0</v>
      </c>
      <c r="L122" s="95">
        <f t="shared" si="33"/>
        <v>0</v>
      </c>
    </row>
    <row r="123" spans="1:12" s="22" customFormat="1" ht="17.45" customHeight="1" x14ac:dyDescent="0.3">
      <c r="A123" s="91"/>
      <c r="B123" s="71" t="s">
        <v>586</v>
      </c>
      <c r="C123" s="93" t="s">
        <v>7</v>
      </c>
      <c r="D123" s="93" t="s">
        <v>68</v>
      </c>
      <c r="E123" s="93" t="s">
        <v>309</v>
      </c>
      <c r="F123" s="107" t="s">
        <v>428</v>
      </c>
      <c r="G123" s="102" t="s">
        <v>179</v>
      </c>
      <c r="H123" s="102" t="s">
        <v>33</v>
      </c>
      <c r="I123" s="102" t="s">
        <v>7</v>
      </c>
      <c r="J123" s="95">
        <v>1767.7</v>
      </c>
      <c r="K123" s="95">
        <v>0</v>
      </c>
      <c r="L123" s="95">
        <v>0</v>
      </c>
    </row>
    <row r="124" spans="1:12" s="22" customFormat="1" ht="17.45" customHeight="1" x14ac:dyDescent="0.3">
      <c r="A124" s="91"/>
      <c r="B124" s="92" t="s">
        <v>249</v>
      </c>
      <c r="C124" s="93" t="s">
        <v>7</v>
      </c>
      <c r="D124" s="93" t="s">
        <v>68</v>
      </c>
      <c r="E124" s="93" t="s">
        <v>309</v>
      </c>
      <c r="F124" s="107" t="s">
        <v>428</v>
      </c>
      <c r="G124" s="102" t="s">
        <v>179</v>
      </c>
      <c r="H124" s="102" t="s">
        <v>33</v>
      </c>
      <c r="I124" s="102" t="s">
        <v>7</v>
      </c>
      <c r="J124" s="95">
        <v>36</v>
      </c>
      <c r="K124" s="95">
        <v>0</v>
      </c>
      <c r="L124" s="95">
        <v>0</v>
      </c>
    </row>
    <row r="125" spans="1:12" s="22" customFormat="1" ht="17.45" customHeight="1" x14ac:dyDescent="0.3">
      <c r="A125" s="91"/>
      <c r="B125" s="92" t="s">
        <v>250</v>
      </c>
      <c r="C125" s="93" t="s">
        <v>7</v>
      </c>
      <c r="D125" s="93" t="s">
        <v>68</v>
      </c>
      <c r="E125" s="93" t="s">
        <v>309</v>
      </c>
      <c r="F125" s="107" t="s">
        <v>428</v>
      </c>
      <c r="G125" s="102" t="s">
        <v>179</v>
      </c>
      <c r="H125" s="102" t="s">
        <v>33</v>
      </c>
      <c r="I125" s="102" t="s">
        <v>7</v>
      </c>
      <c r="J125" s="95">
        <v>5.2</v>
      </c>
      <c r="K125" s="95">
        <v>0</v>
      </c>
      <c r="L125" s="95">
        <v>0</v>
      </c>
    </row>
    <row r="126" spans="1:12" s="11" customFormat="1" ht="16.5" x14ac:dyDescent="0.25">
      <c r="A126" s="77" t="s">
        <v>132</v>
      </c>
      <c r="B126" s="71" t="s">
        <v>15</v>
      </c>
      <c r="C126" s="81" t="s">
        <v>7</v>
      </c>
      <c r="D126" s="81">
        <v>3</v>
      </c>
      <c r="E126" s="81" t="s">
        <v>2</v>
      </c>
      <c r="F126" s="81" t="s">
        <v>3</v>
      </c>
      <c r="G126" s="101"/>
      <c r="H126" s="101"/>
      <c r="I126" s="101"/>
      <c r="J126" s="90">
        <f>SUM(J127+J139+J143+J146+J149)</f>
        <v>136526.5</v>
      </c>
      <c r="K126" s="90">
        <f t="shared" ref="K126:L126" si="34">SUM(K127+K139+K143)</f>
        <v>121747.2</v>
      </c>
      <c r="L126" s="90">
        <f t="shared" si="34"/>
        <v>125994.5</v>
      </c>
    </row>
    <row r="127" spans="1:12" s="2" customFormat="1" ht="31.5" x14ac:dyDescent="0.25">
      <c r="A127" s="77" t="s">
        <v>133</v>
      </c>
      <c r="B127" s="71" t="s">
        <v>16</v>
      </c>
      <c r="C127" s="81" t="s">
        <v>7</v>
      </c>
      <c r="D127" s="81">
        <v>3</v>
      </c>
      <c r="E127" s="81" t="s">
        <v>1</v>
      </c>
      <c r="F127" s="81" t="s">
        <v>3</v>
      </c>
      <c r="G127" s="101"/>
      <c r="H127" s="101"/>
      <c r="I127" s="101"/>
      <c r="J127" s="90">
        <f>SUM(J128+J132+J134)</f>
        <v>29561</v>
      </c>
      <c r="K127" s="90">
        <f t="shared" ref="K127:L127" si="35">SUM(K128+K132+K134)</f>
        <v>18804.2</v>
      </c>
      <c r="L127" s="90">
        <f t="shared" si="35"/>
        <v>18997.2</v>
      </c>
    </row>
    <row r="128" spans="1:12" s="4" customFormat="1" ht="31.5" x14ac:dyDescent="0.3">
      <c r="A128" s="77"/>
      <c r="B128" s="71" t="s">
        <v>12</v>
      </c>
      <c r="C128" s="81" t="s">
        <v>7</v>
      </c>
      <c r="D128" s="81">
        <v>3</v>
      </c>
      <c r="E128" s="81" t="s">
        <v>1</v>
      </c>
      <c r="F128" s="81" t="s">
        <v>11</v>
      </c>
      <c r="G128" s="101"/>
      <c r="H128" s="101"/>
      <c r="I128" s="101"/>
      <c r="J128" s="90">
        <f>+J129+J130+J131</f>
        <v>22986.3</v>
      </c>
      <c r="K128" s="90">
        <f t="shared" ref="K128:L128" si="36">+K129+K130+K131</f>
        <v>18804.2</v>
      </c>
      <c r="L128" s="90">
        <f t="shared" si="36"/>
        <v>18997.2</v>
      </c>
    </row>
    <row r="129" spans="1:15" s="22" customFormat="1" x14ac:dyDescent="0.3">
      <c r="A129" s="91"/>
      <c r="B129" s="92" t="s">
        <v>178</v>
      </c>
      <c r="C129" s="93" t="s">
        <v>7</v>
      </c>
      <c r="D129" s="93">
        <v>3</v>
      </c>
      <c r="E129" s="93" t="s">
        <v>1</v>
      </c>
      <c r="F129" s="93" t="s">
        <v>11</v>
      </c>
      <c r="G129" s="102" t="s">
        <v>179</v>
      </c>
      <c r="H129" s="102" t="s">
        <v>33</v>
      </c>
      <c r="I129" s="102" t="s">
        <v>4</v>
      </c>
      <c r="J129" s="95">
        <v>13740.5</v>
      </c>
      <c r="K129" s="95">
        <v>11579.6</v>
      </c>
      <c r="L129" s="95">
        <v>11731.1</v>
      </c>
    </row>
    <row r="130" spans="1:15" s="22" customFormat="1" ht="31.5" x14ac:dyDescent="0.3">
      <c r="A130" s="91"/>
      <c r="B130" s="92" t="s">
        <v>313</v>
      </c>
      <c r="C130" s="93" t="s">
        <v>7</v>
      </c>
      <c r="D130" s="93" t="s">
        <v>77</v>
      </c>
      <c r="E130" s="93" t="s">
        <v>1</v>
      </c>
      <c r="F130" s="93" t="s">
        <v>11</v>
      </c>
      <c r="G130" s="105" t="s">
        <v>187</v>
      </c>
      <c r="H130" s="105" t="s">
        <v>33</v>
      </c>
      <c r="I130" s="105" t="s">
        <v>4</v>
      </c>
      <c r="J130" s="95">
        <v>5587.7</v>
      </c>
      <c r="K130" s="95">
        <v>4527.6000000000004</v>
      </c>
      <c r="L130" s="95">
        <v>4569.1000000000004</v>
      </c>
    </row>
    <row r="131" spans="1:15" s="22" customFormat="1" ht="14.45" customHeight="1" x14ac:dyDescent="0.3">
      <c r="A131" s="91"/>
      <c r="B131" s="92" t="s">
        <v>182</v>
      </c>
      <c r="C131" s="93" t="s">
        <v>7</v>
      </c>
      <c r="D131" s="93">
        <v>3</v>
      </c>
      <c r="E131" s="93" t="s">
        <v>1</v>
      </c>
      <c r="F131" s="93" t="s">
        <v>11</v>
      </c>
      <c r="G131" s="105" t="s">
        <v>183</v>
      </c>
      <c r="H131" s="105" t="s">
        <v>33</v>
      </c>
      <c r="I131" s="105" t="s">
        <v>4</v>
      </c>
      <c r="J131" s="95">
        <v>3658.1</v>
      </c>
      <c r="K131" s="95">
        <v>2697</v>
      </c>
      <c r="L131" s="95">
        <v>2697</v>
      </c>
      <c r="M131" s="22">
        <v>1738</v>
      </c>
      <c r="N131" s="22">
        <v>1738</v>
      </c>
      <c r="O131" s="22">
        <v>1738</v>
      </c>
    </row>
    <row r="132" spans="1:15" s="22" customFormat="1" ht="47.25" x14ac:dyDescent="0.3">
      <c r="A132" s="91"/>
      <c r="B132" s="92" t="s">
        <v>576</v>
      </c>
      <c r="C132" s="81" t="s">
        <v>7</v>
      </c>
      <c r="D132" s="81" t="s">
        <v>77</v>
      </c>
      <c r="E132" s="81" t="s">
        <v>1</v>
      </c>
      <c r="F132" s="82" t="s">
        <v>283</v>
      </c>
      <c r="G132" s="83"/>
      <c r="H132" s="84"/>
      <c r="I132" s="85"/>
      <c r="J132" s="119">
        <f>+J133</f>
        <v>150</v>
      </c>
      <c r="K132" s="90">
        <f t="shared" ref="K132:L132" si="37">+K133</f>
        <v>0</v>
      </c>
      <c r="L132" s="90">
        <f t="shared" si="37"/>
        <v>0</v>
      </c>
    </row>
    <row r="133" spans="1:15" s="22" customFormat="1" x14ac:dyDescent="0.3">
      <c r="A133" s="91"/>
      <c r="B133" s="92" t="s">
        <v>178</v>
      </c>
      <c r="C133" s="93" t="s">
        <v>7</v>
      </c>
      <c r="D133" s="93" t="s">
        <v>77</v>
      </c>
      <c r="E133" s="93" t="s">
        <v>1</v>
      </c>
      <c r="F133" s="93" t="s">
        <v>283</v>
      </c>
      <c r="G133" s="106" t="s">
        <v>179</v>
      </c>
      <c r="H133" s="106" t="s">
        <v>33</v>
      </c>
      <c r="I133" s="106" t="s">
        <v>4</v>
      </c>
      <c r="J133" s="95">
        <v>150</v>
      </c>
      <c r="K133" s="95">
        <v>0</v>
      </c>
      <c r="L133" s="95">
        <v>0</v>
      </c>
    </row>
    <row r="134" spans="1:15" s="4" customFormat="1" x14ac:dyDescent="0.3">
      <c r="A134" s="77"/>
      <c r="B134" s="71" t="s">
        <v>501</v>
      </c>
      <c r="C134" s="81" t="s">
        <v>7</v>
      </c>
      <c r="D134" s="81" t="s">
        <v>77</v>
      </c>
      <c r="E134" s="81" t="s">
        <v>1</v>
      </c>
      <c r="F134" s="82" t="s">
        <v>502</v>
      </c>
      <c r="G134" s="83"/>
      <c r="H134" s="84"/>
      <c r="I134" s="85"/>
      <c r="J134" s="119">
        <f>SUM(J135:J138)</f>
        <v>6424.7</v>
      </c>
      <c r="K134" s="119">
        <f t="shared" ref="K134:L134" si="38">SUM(K135:K138)</f>
        <v>0</v>
      </c>
      <c r="L134" s="119">
        <f t="shared" si="38"/>
        <v>0</v>
      </c>
    </row>
    <row r="135" spans="1:15" s="22" customFormat="1" x14ac:dyDescent="0.3">
      <c r="A135" s="91"/>
      <c r="B135" s="92" t="s">
        <v>602</v>
      </c>
      <c r="C135" s="93" t="s">
        <v>7</v>
      </c>
      <c r="D135" s="93" t="s">
        <v>77</v>
      </c>
      <c r="E135" s="93" t="s">
        <v>1</v>
      </c>
      <c r="F135" s="93" t="s">
        <v>502</v>
      </c>
      <c r="G135" s="102" t="s">
        <v>179</v>
      </c>
      <c r="H135" s="102" t="s">
        <v>33</v>
      </c>
      <c r="I135" s="102" t="s">
        <v>4</v>
      </c>
      <c r="J135" s="95">
        <v>750</v>
      </c>
      <c r="K135" s="95">
        <v>0</v>
      </c>
      <c r="L135" s="95">
        <v>0</v>
      </c>
    </row>
    <row r="136" spans="1:15" s="22" customFormat="1" x14ac:dyDescent="0.3">
      <c r="A136" s="91"/>
      <c r="B136" s="92" t="s">
        <v>603</v>
      </c>
      <c r="C136" s="93" t="s">
        <v>7</v>
      </c>
      <c r="D136" s="93" t="s">
        <v>77</v>
      </c>
      <c r="E136" s="93" t="s">
        <v>1</v>
      </c>
      <c r="F136" s="93" t="s">
        <v>502</v>
      </c>
      <c r="G136" s="102" t="s">
        <v>179</v>
      </c>
      <c r="H136" s="102" t="s">
        <v>33</v>
      </c>
      <c r="I136" s="102" t="s">
        <v>4</v>
      </c>
      <c r="J136" s="95">
        <v>1174.7</v>
      </c>
      <c r="K136" s="95">
        <v>0</v>
      </c>
      <c r="L136" s="95">
        <v>0</v>
      </c>
    </row>
    <row r="137" spans="1:15" s="22" customFormat="1" ht="31.5" x14ac:dyDescent="0.3">
      <c r="A137" s="91"/>
      <c r="B137" s="92" t="s">
        <v>604</v>
      </c>
      <c r="C137" s="93" t="s">
        <v>7</v>
      </c>
      <c r="D137" s="93" t="s">
        <v>77</v>
      </c>
      <c r="E137" s="93" t="s">
        <v>1</v>
      </c>
      <c r="F137" s="93" t="s">
        <v>502</v>
      </c>
      <c r="G137" s="105" t="s">
        <v>187</v>
      </c>
      <c r="H137" s="105" t="s">
        <v>33</v>
      </c>
      <c r="I137" s="105" t="s">
        <v>4</v>
      </c>
      <c r="J137" s="95">
        <v>2250</v>
      </c>
      <c r="K137" s="95">
        <v>0</v>
      </c>
      <c r="L137" s="95">
        <v>0</v>
      </c>
    </row>
    <row r="138" spans="1:15" s="22" customFormat="1" ht="31.5" x14ac:dyDescent="0.3">
      <c r="A138" s="91"/>
      <c r="B138" s="92" t="s">
        <v>601</v>
      </c>
      <c r="C138" s="93" t="s">
        <v>7</v>
      </c>
      <c r="D138" s="93" t="s">
        <v>77</v>
      </c>
      <c r="E138" s="93" t="s">
        <v>1</v>
      </c>
      <c r="F138" s="93" t="s">
        <v>502</v>
      </c>
      <c r="G138" s="105" t="s">
        <v>187</v>
      </c>
      <c r="H138" s="105" t="s">
        <v>33</v>
      </c>
      <c r="I138" s="105" t="s">
        <v>4</v>
      </c>
      <c r="J138" s="95">
        <v>2250</v>
      </c>
      <c r="K138" s="95">
        <v>0</v>
      </c>
      <c r="L138" s="95">
        <v>0</v>
      </c>
    </row>
    <row r="139" spans="1:15" s="2" customFormat="1" ht="16.5" x14ac:dyDescent="0.25">
      <c r="A139" s="77" t="s">
        <v>134</v>
      </c>
      <c r="B139" s="71" t="s">
        <v>17</v>
      </c>
      <c r="C139" s="81" t="s">
        <v>7</v>
      </c>
      <c r="D139" s="81">
        <v>3</v>
      </c>
      <c r="E139" s="81" t="s">
        <v>7</v>
      </c>
      <c r="F139" s="81" t="s">
        <v>3</v>
      </c>
      <c r="G139" s="101"/>
      <c r="H139" s="101"/>
      <c r="I139" s="101"/>
      <c r="J139" s="90">
        <f>SUM(J140)</f>
        <v>101994.79999999999</v>
      </c>
      <c r="K139" s="90">
        <f t="shared" ref="K139:L139" si="39">SUM(K140)</f>
        <v>101493</v>
      </c>
      <c r="L139" s="90">
        <f t="shared" si="39"/>
        <v>105547.3</v>
      </c>
    </row>
    <row r="140" spans="1:15" s="4" customFormat="1" ht="31.5" x14ac:dyDescent="0.3">
      <c r="A140" s="77"/>
      <c r="B140" s="71" t="s">
        <v>12</v>
      </c>
      <c r="C140" s="81" t="s">
        <v>7</v>
      </c>
      <c r="D140" s="81">
        <v>3</v>
      </c>
      <c r="E140" s="81" t="s">
        <v>7</v>
      </c>
      <c r="F140" s="81" t="s">
        <v>11</v>
      </c>
      <c r="G140" s="101"/>
      <c r="H140" s="101"/>
      <c r="I140" s="101"/>
      <c r="J140" s="90">
        <f>SUM(J141+J142)</f>
        <v>101994.79999999999</v>
      </c>
      <c r="K140" s="90">
        <f t="shared" ref="K140:L140" si="40">SUM(K141+K142)</f>
        <v>101493</v>
      </c>
      <c r="L140" s="90">
        <f t="shared" si="40"/>
        <v>105547.3</v>
      </c>
    </row>
    <row r="141" spans="1:15" s="22" customFormat="1" ht="31.5" x14ac:dyDescent="0.3">
      <c r="A141" s="91"/>
      <c r="B141" s="92" t="s">
        <v>207</v>
      </c>
      <c r="C141" s="93" t="s">
        <v>7</v>
      </c>
      <c r="D141" s="93">
        <v>3</v>
      </c>
      <c r="E141" s="93" t="s">
        <v>7</v>
      </c>
      <c r="F141" s="93" t="s">
        <v>11</v>
      </c>
      <c r="G141" s="102" t="s">
        <v>181</v>
      </c>
      <c r="H141" s="102" t="s">
        <v>33</v>
      </c>
      <c r="I141" s="102" t="s">
        <v>4</v>
      </c>
      <c r="J141" s="95">
        <v>67544.899999999994</v>
      </c>
      <c r="K141" s="95">
        <v>67351.8</v>
      </c>
      <c r="L141" s="95">
        <v>70043.5</v>
      </c>
      <c r="M141" s="22">
        <v>2174</v>
      </c>
      <c r="N141" s="22">
        <v>2174</v>
      </c>
      <c r="O141" s="22">
        <v>2174</v>
      </c>
    </row>
    <row r="142" spans="1:15" s="22" customFormat="1" ht="31.5" x14ac:dyDescent="0.3">
      <c r="A142" s="91"/>
      <c r="B142" s="92" t="s">
        <v>313</v>
      </c>
      <c r="C142" s="93" t="s">
        <v>7</v>
      </c>
      <c r="D142" s="93">
        <v>3</v>
      </c>
      <c r="E142" s="93" t="s">
        <v>7</v>
      </c>
      <c r="F142" s="93" t="s">
        <v>11</v>
      </c>
      <c r="G142" s="102" t="s">
        <v>187</v>
      </c>
      <c r="H142" s="102" t="s">
        <v>33</v>
      </c>
      <c r="I142" s="102" t="s">
        <v>4</v>
      </c>
      <c r="J142" s="95">
        <v>34449.9</v>
      </c>
      <c r="K142" s="95">
        <v>34141.199999999997</v>
      </c>
      <c r="L142" s="95">
        <v>35503.800000000003</v>
      </c>
    </row>
    <row r="143" spans="1:15" s="2" customFormat="1" ht="31.5" x14ac:dyDescent="0.25">
      <c r="A143" s="77" t="s">
        <v>135</v>
      </c>
      <c r="B143" s="71" t="s">
        <v>18</v>
      </c>
      <c r="C143" s="81" t="s">
        <v>7</v>
      </c>
      <c r="D143" s="81">
        <v>3</v>
      </c>
      <c r="E143" s="81" t="s">
        <v>4</v>
      </c>
      <c r="F143" s="81" t="s">
        <v>3</v>
      </c>
      <c r="G143" s="101"/>
      <c r="H143" s="101"/>
      <c r="I143" s="101"/>
      <c r="J143" s="90">
        <f t="shared" ref="J143:L143" si="41">SUM(J144)</f>
        <v>3408.6</v>
      </c>
      <c r="K143" s="90">
        <f t="shared" si="41"/>
        <v>1450</v>
      </c>
      <c r="L143" s="90">
        <f t="shared" si="41"/>
        <v>1450</v>
      </c>
    </row>
    <row r="144" spans="1:15" s="4" customFormat="1" ht="31.5" x14ac:dyDescent="0.3">
      <c r="A144" s="77"/>
      <c r="B144" s="71" t="s">
        <v>12</v>
      </c>
      <c r="C144" s="81" t="s">
        <v>7</v>
      </c>
      <c r="D144" s="81">
        <v>3</v>
      </c>
      <c r="E144" s="81" t="s">
        <v>4</v>
      </c>
      <c r="F144" s="81" t="s">
        <v>11</v>
      </c>
      <c r="G144" s="101"/>
      <c r="H144" s="101"/>
      <c r="I144" s="101"/>
      <c r="J144" s="90">
        <f>+J145</f>
        <v>3408.6</v>
      </c>
      <c r="K144" s="90">
        <f t="shared" ref="K144:L144" si="42">+K145</f>
        <v>1450</v>
      </c>
      <c r="L144" s="90">
        <f t="shared" si="42"/>
        <v>1450</v>
      </c>
    </row>
    <row r="145" spans="1:13" s="22" customFormat="1" x14ac:dyDescent="0.3">
      <c r="A145" s="91"/>
      <c r="B145" s="92" t="s">
        <v>178</v>
      </c>
      <c r="C145" s="93" t="s">
        <v>7</v>
      </c>
      <c r="D145" s="93">
        <v>3</v>
      </c>
      <c r="E145" s="93" t="s">
        <v>4</v>
      </c>
      <c r="F145" s="93" t="s">
        <v>11</v>
      </c>
      <c r="G145" s="102" t="s">
        <v>179</v>
      </c>
      <c r="H145" s="102" t="s">
        <v>33</v>
      </c>
      <c r="I145" s="102" t="s">
        <v>4</v>
      </c>
      <c r="J145" s="95">
        <v>3408.6</v>
      </c>
      <c r="K145" s="95">
        <v>1450</v>
      </c>
      <c r="L145" s="95">
        <v>1450</v>
      </c>
    </row>
    <row r="146" spans="1:13" s="7" customFormat="1" ht="48.6" customHeight="1" x14ac:dyDescent="0.3">
      <c r="A146" s="77" t="s">
        <v>612</v>
      </c>
      <c r="B146" s="71" t="s">
        <v>514</v>
      </c>
      <c r="C146" s="81" t="s">
        <v>7</v>
      </c>
      <c r="D146" s="81" t="s">
        <v>77</v>
      </c>
      <c r="E146" s="81" t="s">
        <v>21</v>
      </c>
      <c r="F146" s="81" t="s">
        <v>3</v>
      </c>
      <c r="G146" s="96"/>
      <c r="H146" s="97"/>
      <c r="I146" s="98"/>
      <c r="J146" s="90">
        <f>+J147</f>
        <v>0</v>
      </c>
      <c r="K146" s="90">
        <f t="shared" ref="K146:L146" si="43">+K147</f>
        <v>0</v>
      </c>
      <c r="L146" s="90">
        <f t="shared" si="43"/>
        <v>0</v>
      </c>
    </row>
    <row r="147" spans="1:13" s="22" customFormat="1" ht="32.450000000000003" customHeight="1" x14ac:dyDescent="0.3">
      <c r="A147" s="91"/>
      <c r="B147" s="71" t="s">
        <v>551</v>
      </c>
      <c r="C147" s="81" t="s">
        <v>7</v>
      </c>
      <c r="D147" s="81">
        <v>3</v>
      </c>
      <c r="E147" s="81" t="s">
        <v>21</v>
      </c>
      <c r="F147" s="81" t="s">
        <v>515</v>
      </c>
      <c r="G147" s="96"/>
      <c r="H147" s="97"/>
      <c r="I147" s="98"/>
      <c r="J147" s="90">
        <f>+J148</f>
        <v>0</v>
      </c>
      <c r="K147" s="90">
        <v>0</v>
      </c>
      <c r="L147" s="90">
        <v>0</v>
      </c>
    </row>
    <row r="148" spans="1:13" s="22" customFormat="1" ht="28.15" customHeight="1" x14ac:dyDescent="0.3">
      <c r="A148" s="91"/>
      <c r="B148" s="92" t="s">
        <v>587</v>
      </c>
      <c r="C148" s="93" t="s">
        <v>7</v>
      </c>
      <c r="D148" s="93">
        <v>3</v>
      </c>
      <c r="E148" s="93" t="s">
        <v>21</v>
      </c>
      <c r="F148" s="93" t="s">
        <v>515</v>
      </c>
      <c r="G148" s="102" t="s">
        <v>187</v>
      </c>
      <c r="H148" s="114" t="s">
        <v>33</v>
      </c>
      <c r="I148" s="102" t="s">
        <v>4</v>
      </c>
      <c r="J148" s="95"/>
      <c r="K148" s="95">
        <v>0</v>
      </c>
      <c r="L148" s="95">
        <v>0</v>
      </c>
    </row>
    <row r="149" spans="1:13" s="12" customFormat="1" ht="34.15" customHeight="1" x14ac:dyDescent="0.3">
      <c r="A149" s="77" t="s">
        <v>613</v>
      </c>
      <c r="B149" s="71" t="s">
        <v>599</v>
      </c>
      <c r="C149" s="81" t="s">
        <v>7</v>
      </c>
      <c r="D149" s="81" t="s">
        <v>77</v>
      </c>
      <c r="E149" s="81" t="s">
        <v>33</v>
      </c>
      <c r="F149" s="81" t="s">
        <v>3</v>
      </c>
      <c r="G149" s="103"/>
      <c r="H149" s="109"/>
      <c r="I149" s="103"/>
      <c r="J149" s="90">
        <f>+J150</f>
        <v>1562.1000000000001</v>
      </c>
      <c r="K149" s="90">
        <f t="shared" ref="K149:L149" si="44">+K150</f>
        <v>0</v>
      </c>
      <c r="L149" s="90">
        <f t="shared" si="44"/>
        <v>0</v>
      </c>
    </row>
    <row r="150" spans="1:13" s="22" customFormat="1" ht="28.15" customHeight="1" x14ac:dyDescent="0.3">
      <c r="A150" s="91"/>
      <c r="B150" s="71" t="s">
        <v>600</v>
      </c>
      <c r="C150" s="81" t="s">
        <v>7</v>
      </c>
      <c r="D150" s="81" t="s">
        <v>77</v>
      </c>
      <c r="E150" s="81" t="s">
        <v>33</v>
      </c>
      <c r="F150" s="81" t="s">
        <v>458</v>
      </c>
      <c r="G150" s="103"/>
      <c r="H150" s="109"/>
      <c r="I150" s="103"/>
      <c r="J150" s="90">
        <f>+J151+J152</f>
        <v>1562.1000000000001</v>
      </c>
      <c r="K150" s="90">
        <f t="shared" ref="K150:L150" si="45">+K151+K152</f>
        <v>0</v>
      </c>
      <c r="L150" s="90">
        <f t="shared" si="45"/>
        <v>0</v>
      </c>
    </row>
    <row r="151" spans="1:13" s="22" customFormat="1" ht="34.9" customHeight="1" x14ac:dyDescent="0.3">
      <c r="A151" s="91"/>
      <c r="B151" s="92" t="s">
        <v>649</v>
      </c>
      <c r="C151" s="93" t="s">
        <v>7</v>
      </c>
      <c r="D151" s="93" t="s">
        <v>77</v>
      </c>
      <c r="E151" s="93" t="s">
        <v>33</v>
      </c>
      <c r="F151" s="93" t="s">
        <v>458</v>
      </c>
      <c r="G151" s="102" t="s">
        <v>187</v>
      </c>
      <c r="H151" s="114" t="s">
        <v>33</v>
      </c>
      <c r="I151" s="102" t="s">
        <v>35</v>
      </c>
      <c r="J151" s="95">
        <v>1368.4</v>
      </c>
      <c r="K151" s="95">
        <v>0</v>
      </c>
      <c r="L151" s="95">
        <v>0</v>
      </c>
    </row>
    <row r="152" spans="1:13" s="22" customFormat="1" ht="37.9" customHeight="1" x14ac:dyDescent="0.3">
      <c r="A152" s="91"/>
      <c r="B152" s="92" t="s">
        <v>650</v>
      </c>
      <c r="C152" s="93" t="s">
        <v>7</v>
      </c>
      <c r="D152" s="93" t="s">
        <v>77</v>
      </c>
      <c r="E152" s="93" t="s">
        <v>33</v>
      </c>
      <c r="F152" s="93" t="s">
        <v>458</v>
      </c>
      <c r="G152" s="102" t="s">
        <v>187</v>
      </c>
      <c r="H152" s="114" t="s">
        <v>33</v>
      </c>
      <c r="I152" s="102" t="s">
        <v>35</v>
      </c>
      <c r="J152" s="95">
        <v>193.7</v>
      </c>
      <c r="K152" s="95">
        <v>0</v>
      </c>
      <c r="L152" s="95">
        <v>0</v>
      </c>
    </row>
    <row r="153" spans="1:13" s="11" customFormat="1" ht="16.5" x14ac:dyDescent="0.25">
      <c r="A153" s="77" t="s">
        <v>136</v>
      </c>
      <c r="B153" s="71" t="s">
        <v>19</v>
      </c>
      <c r="C153" s="81" t="s">
        <v>7</v>
      </c>
      <c r="D153" s="81">
        <v>4</v>
      </c>
      <c r="E153" s="81" t="s">
        <v>2</v>
      </c>
      <c r="F153" s="81" t="s">
        <v>3</v>
      </c>
      <c r="G153" s="101"/>
      <c r="H153" s="101"/>
      <c r="I153" s="101"/>
      <c r="J153" s="90">
        <f>SUM(J154)</f>
        <v>11072.6</v>
      </c>
      <c r="K153" s="90">
        <f t="shared" ref="K153:L153" si="46">SUM(K154)</f>
        <v>10707.6</v>
      </c>
      <c r="L153" s="90">
        <f t="shared" si="46"/>
        <v>11089.8</v>
      </c>
    </row>
    <row r="154" spans="1:13" s="2" customFormat="1" ht="31.5" x14ac:dyDescent="0.25">
      <c r="A154" s="77" t="s">
        <v>230</v>
      </c>
      <c r="B154" s="71" t="s">
        <v>402</v>
      </c>
      <c r="C154" s="81" t="s">
        <v>7</v>
      </c>
      <c r="D154" s="81">
        <v>4</v>
      </c>
      <c r="E154" s="81" t="s">
        <v>4</v>
      </c>
      <c r="F154" s="81" t="s">
        <v>3</v>
      </c>
      <c r="G154" s="101"/>
      <c r="H154" s="101"/>
      <c r="I154" s="101"/>
      <c r="J154" s="90">
        <f>+J155+J160</f>
        <v>11072.6</v>
      </c>
      <c r="K154" s="90">
        <f>SUM(K155+K160)</f>
        <v>10707.6</v>
      </c>
      <c r="L154" s="90">
        <f>SUM(L155+L160)</f>
        <v>11089.8</v>
      </c>
    </row>
    <row r="155" spans="1:13" s="4" customFormat="1" x14ac:dyDescent="0.3">
      <c r="A155" s="77"/>
      <c r="B155" s="71" t="s">
        <v>20</v>
      </c>
      <c r="C155" s="81" t="s">
        <v>7</v>
      </c>
      <c r="D155" s="81">
        <v>4</v>
      </c>
      <c r="E155" s="81" t="s">
        <v>4</v>
      </c>
      <c r="F155" s="81" t="s">
        <v>226</v>
      </c>
      <c r="G155" s="101"/>
      <c r="H155" s="101"/>
      <c r="I155" s="101"/>
      <c r="J155" s="90">
        <f>+J156+J157+J158+J159</f>
        <v>7459.6</v>
      </c>
      <c r="K155" s="90">
        <f>+K156+K157+K158+K159</f>
        <v>7036.6</v>
      </c>
      <c r="L155" s="90">
        <f>+L156+L157+L158+L159</f>
        <v>7274.8</v>
      </c>
    </row>
    <row r="156" spans="1:13" s="22" customFormat="1" ht="21" customHeight="1" x14ac:dyDescent="0.3">
      <c r="A156" s="91"/>
      <c r="B156" s="92" t="s">
        <v>249</v>
      </c>
      <c r="C156" s="93" t="s">
        <v>7</v>
      </c>
      <c r="D156" s="93">
        <v>4</v>
      </c>
      <c r="E156" s="93" t="s">
        <v>4</v>
      </c>
      <c r="F156" s="93" t="s">
        <v>226</v>
      </c>
      <c r="G156" s="102" t="s">
        <v>179</v>
      </c>
      <c r="H156" s="102" t="s">
        <v>33</v>
      </c>
      <c r="I156" s="102" t="s">
        <v>35</v>
      </c>
      <c r="J156" s="95">
        <v>4228.1000000000004</v>
      </c>
      <c r="K156" s="95">
        <v>5963.6</v>
      </c>
      <c r="L156" s="95">
        <v>6201.8</v>
      </c>
    </row>
    <row r="157" spans="1:13" s="22" customFormat="1" ht="31.5" x14ac:dyDescent="0.3">
      <c r="A157" s="91"/>
      <c r="B157" s="92" t="s">
        <v>251</v>
      </c>
      <c r="C157" s="93" t="s">
        <v>7</v>
      </c>
      <c r="D157" s="93">
        <v>4</v>
      </c>
      <c r="E157" s="93" t="s">
        <v>4</v>
      </c>
      <c r="F157" s="93" t="s">
        <v>226</v>
      </c>
      <c r="G157" s="102" t="s">
        <v>187</v>
      </c>
      <c r="H157" s="102" t="s">
        <v>33</v>
      </c>
      <c r="I157" s="102" t="s">
        <v>35</v>
      </c>
      <c r="J157" s="95">
        <v>2306.4</v>
      </c>
      <c r="K157" s="95"/>
      <c r="L157" s="95"/>
      <c r="M157" s="22">
        <v>18</v>
      </c>
    </row>
    <row r="158" spans="1:13" s="22" customFormat="1" ht="15.75" customHeight="1" x14ac:dyDescent="0.3">
      <c r="A158" s="91"/>
      <c r="B158" s="92" t="s">
        <v>250</v>
      </c>
      <c r="C158" s="93" t="s">
        <v>7</v>
      </c>
      <c r="D158" s="93">
        <v>4</v>
      </c>
      <c r="E158" s="93" t="s">
        <v>4</v>
      </c>
      <c r="F158" s="93" t="s">
        <v>226</v>
      </c>
      <c r="G158" s="102" t="s">
        <v>179</v>
      </c>
      <c r="H158" s="102" t="s">
        <v>33</v>
      </c>
      <c r="I158" s="102" t="s">
        <v>35</v>
      </c>
      <c r="J158" s="95">
        <v>598.5</v>
      </c>
      <c r="K158" s="95">
        <v>1073</v>
      </c>
      <c r="L158" s="95">
        <v>1073</v>
      </c>
    </row>
    <row r="159" spans="1:13" s="22" customFormat="1" ht="31.5" x14ac:dyDescent="0.3">
      <c r="A159" s="91"/>
      <c r="B159" s="92" t="s">
        <v>252</v>
      </c>
      <c r="C159" s="93" t="s">
        <v>7</v>
      </c>
      <c r="D159" s="93">
        <v>4</v>
      </c>
      <c r="E159" s="93" t="s">
        <v>4</v>
      </c>
      <c r="F159" s="93" t="s">
        <v>226</v>
      </c>
      <c r="G159" s="102" t="s">
        <v>187</v>
      </c>
      <c r="H159" s="102" t="s">
        <v>33</v>
      </c>
      <c r="I159" s="102" t="s">
        <v>35</v>
      </c>
      <c r="J159" s="95">
        <v>326.60000000000002</v>
      </c>
      <c r="K159" s="95">
        <v>0</v>
      </c>
      <c r="L159" s="95">
        <v>0</v>
      </c>
    </row>
    <row r="160" spans="1:13" s="4" customFormat="1" x14ac:dyDescent="0.3">
      <c r="A160" s="77"/>
      <c r="B160" s="71" t="s">
        <v>273</v>
      </c>
      <c r="C160" s="81" t="s">
        <v>7</v>
      </c>
      <c r="D160" s="81">
        <v>4</v>
      </c>
      <c r="E160" s="81" t="s">
        <v>4</v>
      </c>
      <c r="F160" s="81" t="s">
        <v>227</v>
      </c>
      <c r="G160" s="101"/>
      <c r="H160" s="101"/>
      <c r="I160" s="101"/>
      <c r="J160" s="90">
        <f>+J161+J162</f>
        <v>3613</v>
      </c>
      <c r="K160" s="90">
        <f t="shared" ref="K160:L160" si="47">+K161+K162</f>
        <v>3671</v>
      </c>
      <c r="L160" s="90">
        <f t="shared" si="47"/>
        <v>3815</v>
      </c>
    </row>
    <row r="161" spans="1:12" s="22" customFormat="1" x14ac:dyDescent="0.3">
      <c r="A161" s="91"/>
      <c r="B161" s="92" t="s">
        <v>253</v>
      </c>
      <c r="C161" s="93" t="s">
        <v>7</v>
      </c>
      <c r="D161" s="93">
        <v>4</v>
      </c>
      <c r="E161" s="93" t="s">
        <v>4</v>
      </c>
      <c r="F161" s="93" t="s">
        <v>227</v>
      </c>
      <c r="G161" s="102" t="s">
        <v>183</v>
      </c>
      <c r="H161" s="102" t="s">
        <v>33</v>
      </c>
      <c r="I161" s="102" t="s">
        <v>35</v>
      </c>
      <c r="J161" s="95">
        <v>3173</v>
      </c>
      <c r="K161" s="95">
        <v>3211</v>
      </c>
      <c r="L161" s="95">
        <v>3340</v>
      </c>
    </row>
    <row r="162" spans="1:12" s="22" customFormat="1" ht="24" customHeight="1" x14ac:dyDescent="0.3">
      <c r="A162" s="91"/>
      <c r="B162" s="92" t="s">
        <v>314</v>
      </c>
      <c r="C162" s="93" t="s">
        <v>7</v>
      </c>
      <c r="D162" s="93">
        <v>4</v>
      </c>
      <c r="E162" s="93" t="s">
        <v>4</v>
      </c>
      <c r="F162" s="93" t="s">
        <v>227</v>
      </c>
      <c r="G162" s="102" t="s">
        <v>183</v>
      </c>
      <c r="H162" s="102" t="s">
        <v>33</v>
      </c>
      <c r="I162" s="102" t="s">
        <v>35</v>
      </c>
      <c r="J162" s="95">
        <v>440</v>
      </c>
      <c r="K162" s="95">
        <v>460</v>
      </c>
      <c r="L162" s="95">
        <v>475</v>
      </c>
    </row>
    <row r="163" spans="1:12" s="11" customFormat="1" ht="26.25" customHeight="1" x14ac:dyDescent="0.25">
      <c r="A163" s="77" t="s">
        <v>137</v>
      </c>
      <c r="B163" s="71" t="s">
        <v>22</v>
      </c>
      <c r="C163" s="81" t="s">
        <v>7</v>
      </c>
      <c r="D163" s="81">
        <v>5</v>
      </c>
      <c r="E163" s="81" t="s">
        <v>2</v>
      </c>
      <c r="F163" s="81" t="s">
        <v>3</v>
      </c>
      <c r="G163" s="101"/>
      <c r="H163" s="101"/>
      <c r="I163" s="101"/>
      <c r="J163" s="90">
        <f>SUM(J164+J168)</f>
        <v>36042.800000000003</v>
      </c>
      <c r="K163" s="90">
        <f t="shared" ref="K163:L163" si="48">SUM(K164+K168)</f>
        <v>35923.600000000006</v>
      </c>
      <c r="L163" s="90">
        <f t="shared" si="48"/>
        <v>37297.199999999997</v>
      </c>
    </row>
    <row r="164" spans="1:12" s="2" customFormat="1" ht="63" x14ac:dyDescent="0.25">
      <c r="A164" s="77" t="s">
        <v>138</v>
      </c>
      <c r="B164" s="71" t="s">
        <v>429</v>
      </c>
      <c r="C164" s="81" t="s">
        <v>7</v>
      </c>
      <c r="D164" s="81" t="s">
        <v>23</v>
      </c>
      <c r="E164" s="81" t="s">
        <v>1</v>
      </c>
      <c r="F164" s="81" t="s">
        <v>3</v>
      </c>
      <c r="G164" s="101"/>
      <c r="H164" s="101"/>
      <c r="I164" s="101"/>
      <c r="J164" s="90">
        <f>SUM(J165)</f>
        <v>20190.8</v>
      </c>
      <c r="K164" s="90">
        <f t="shared" ref="K164:L164" si="49">SUM(K165)</f>
        <v>20237.400000000001</v>
      </c>
      <c r="L164" s="90">
        <f t="shared" si="49"/>
        <v>20990.6</v>
      </c>
    </row>
    <row r="165" spans="1:12" s="4" customFormat="1" x14ac:dyDescent="0.3">
      <c r="A165" s="77"/>
      <c r="B165" s="71" t="s">
        <v>24</v>
      </c>
      <c r="C165" s="81" t="s">
        <v>7</v>
      </c>
      <c r="D165" s="81" t="s">
        <v>23</v>
      </c>
      <c r="E165" s="81" t="s">
        <v>1</v>
      </c>
      <c r="F165" s="81">
        <v>80300</v>
      </c>
      <c r="G165" s="101"/>
      <c r="H165" s="101"/>
      <c r="I165" s="101"/>
      <c r="J165" s="90">
        <f>SUM(J166:J167)</f>
        <v>20190.8</v>
      </c>
      <c r="K165" s="90">
        <f t="shared" ref="K165:L165" si="50">SUM(K166:K167)</f>
        <v>20237.400000000001</v>
      </c>
      <c r="L165" s="90">
        <f t="shared" si="50"/>
        <v>20990.6</v>
      </c>
    </row>
    <row r="166" spans="1:12" s="22" customFormat="1" ht="31.5" x14ac:dyDescent="0.3">
      <c r="A166" s="91"/>
      <c r="B166" s="92" t="s">
        <v>207</v>
      </c>
      <c r="C166" s="93" t="s">
        <v>7</v>
      </c>
      <c r="D166" s="93" t="s">
        <v>23</v>
      </c>
      <c r="E166" s="93" t="s">
        <v>1</v>
      </c>
      <c r="F166" s="93">
        <v>80300</v>
      </c>
      <c r="G166" s="102" t="s">
        <v>181</v>
      </c>
      <c r="H166" s="102" t="s">
        <v>33</v>
      </c>
      <c r="I166" s="102" t="s">
        <v>35</v>
      </c>
      <c r="J166" s="95">
        <v>18815</v>
      </c>
      <c r="K166" s="95">
        <v>18437</v>
      </c>
      <c r="L166" s="95">
        <v>19170</v>
      </c>
    </row>
    <row r="167" spans="1:12" s="22" customFormat="1" x14ac:dyDescent="0.3">
      <c r="A167" s="91"/>
      <c r="B167" s="92" t="s">
        <v>178</v>
      </c>
      <c r="C167" s="93" t="s">
        <v>7</v>
      </c>
      <c r="D167" s="93" t="s">
        <v>23</v>
      </c>
      <c r="E167" s="93" t="s">
        <v>1</v>
      </c>
      <c r="F167" s="93">
        <v>80300</v>
      </c>
      <c r="G167" s="102" t="s">
        <v>179</v>
      </c>
      <c r="H167" s="102" t="s">
        <v>33</v>
      </c>
      <c r="I167" s="102" t="s">
        <v>35</v>
      </c>
      <c r="J167" s="95">
        <v>1375.8</v>
      </c>
      <c r="K167" s="95">
        <v>1800.4</v>
      </c>
      <c r="L167" s="95">
        <v>1820.6</v>
      </c>
    </row>
    <row r="168" spans="1:12" s="2" customFormat="1" ht="63" x14ac:dyDescent="0.25">
      <c r="A168" s="77" t="s">
        <v>139</v>
      </c>
      <c r="B168" s="71" t="s">
        <v>403</v>
      </c>
      <c r="C168" s="81" t="s">
        <v>7</v>
      </c>
      <c r="D168" s="81">
        <v>5</v>
      </c>
      <c r="E168" s="81" t="s">
        <v>7</v>
      </c>
      <c r="F168" s="81" t="s">
        <v>3</v>
      </c>
      <c r="G168" s="101"/>
      <c r="H168" s="101"/>
      <c r="I168" s="101"/>
      <c r="J168" s="90">
        <f>SUM(J169)</f>
        <v>15852</v>
      </c>
      <c r="K168" s="90">
        <f t="shared" ref="K168:L168" si="51">SUM(K169)</f>
        <v>15686.2</v>
      </c>
      <c r="L168" s="90">
        <f t="shared" si="51"/>
        <v>16306.6</v>
      </c>
    </row>
    <row r="169" spans="1:12" s="4" customFormat="1" x14ac:dyDescent="0.3">
      <c r="A169" s="77"/>
      <c r="B169" s="71" t="s">
        <v>24</v>
      </c>
      <c r="C169" s="81" t="s">
        <v>7</v>
      </c>
      <c r="D169" s="81">
        <v>5</v>
      </c>
      <c r="E169" s="81" t="s">
        <v>7</v>
      </c>
      <c r="F169" s="81">
        <v>80300</v>
      </c>
      <c r="G169" s="101"/>
      <c r="H169" s="101"/>
      <c r="I169" s="101"/>
      <c r="J169" s="90">
        <f>SUM(J170:J172)</f>
        <v>15852</v>
      </c>
      <c r="K169" s="90">
        <f t="shared" ref="K169:L169" si="52">SUM(K170:K172)</f>
        <v>15686.2</v>
      </c>
      <c r="L169" s="90">
        <f t="shared" si="52"/>
        <v>16306.6</v>
      </c>
    </row>
    <row r="170" spans="1:12" s="22" customFormat="1" ht="31.5" x14ac:dyDescent="0.3">
      <c r="A170" s="91"/>
      <c r="B170" s="92" t="s">
        <v>207</v>
      </c>
      <c r="C170" s="93" t="s">
        <v>7</v>
      </c>
      <c r="D170" s="93">
        <v>5</v>
      </c>
      <c r="E170" s="93" t="s">
        <v>7</v>
      </c>
      <c r="F170" s="93">
        <v>80300</v>
      </c>
      <c r="G170" s="102" t="s">
        <v>181</v>
      </c>
      <c r="H170" s="102" t="s">
        <v>33</v>
      </c>
      <c r="I170" s="102" t="s">
        <v>35</v>
      </c>
      <c r="J170" s="95">
        <v>14865.9</v>
      </c>
      <c r="K170" s="95">
        <v>14673</v>
      </c>
      <c r="L170" s="95">
        <v>15254.7</v>
      </c>
    </row>
    <row r="171" spans="1:12" s="22" customFormat="1" ht="15.6" customHeight="1" x14ac:dyDescent="0.3">
      <c r="A171" s="91"/>
      <c r="B171" s="92" t="s">
        <v>178</v>
      </c>
      <c r="C171" s="93" t="s">
        <v>7</v>
      </c>
      <c r="D171" s="93">
        <v>5</v>
      </c>
      <c r="E171" s="93" t="s">
        <v>7</v>
      </c>
      <c r="F171" s="93">
        <v>80300</v>
      </c>
      <c r="G171" s="102" t="s">
        <v>179</v>
      </c>
      <c r="H171" s="102" t="s">
        <v>33</v>
      </c>
      <c r="I171" s="102" t="s">
        <v>35</v>
      </c>
      <c r="J171" s="95">
        <v>986.1</v>
      </c>
      <c r="K171" s="95">
        <v>1013.2</v>
      </c>
      <c r="L171" s="95">
        <v>1051.9000000000001</v>
      </c>
    </row>
    <row r="172" spans="1:12" s="22" customFormat="1" ht="24" hidden="1" customHeight="1" x14ac:dyDescent="0.3">
      <c r="A172" s="91"/>
      <c r="B172" s="92" t="s">
        <v>182</v>
      </c>
      <c r="C172" s="93" t="s">
        <v>7</v>
      </c>
      <c r="D172" s="93">
        <v>5</v>
      </c>
      <c r="E172" s="93" t="s">
        <v>7</v>
      </c>
      <c r="F172" s="93">
        <v>80300</v>
      </c>
      <c r="G172" s="102" t="s">
        <v>183</v>
      </c>
      <c r="H172" s="102" t="s">
        <v>33</v>
      </c>
      <c r="I172" s="102" t="s">
        <v>35</v>
      </c>
      <c r="J172" s="95">
        <v>0</v>
      </c>
      <c r="K172" s="95">
        <v>0</v>
      </c>
      <c r="L172" s="95">
        <v>0</v>
      </c>
    </row>
    <row r="173" spans="1:12" s="11" customFormat="1" ht="31.5" x14ac:dyDescent="0.25">
      <c r="A173" s="77" t="s">
        <v>140</v>
      </c>
      <c r="B173" s="71" t="s">
        <v>26</v>
      </c>
      <c r="C173" s="81" t="s">
        <v>7</v>
      </c>
      <c r="D173" s="81">
        <v>7</v>
      </c>
      <c r="E173" s="81" t="s">
        <v>2</v>
      </c>
      <c r="F173" s="81" t="s">
        <v>3</v>
      </c>
      <c r="G173" s="101"/>
      <c r="H173" s="101"/>
      <c r="I173" s="101"/>
      <c r="J173" s="90">
        <f>+J174+J178</f>
        <v>7173.8</v>
      </c>
      <c r="K173" s="90">
        <f t="shared" ref="K173:L173" si="53">+K174+K178</f>
        <v>6642.9</v>
      </c>
      <c r="L173" s="90">
        <f t="shared" si="53"/>
        <v>8240.6</v>
      </c>
    </row>
    <row r="174" spans="1:12" s="2" customFormat="1" ht="47.25" x14ac:dyDescent="0.25">
      <c r="A174" s="77" t="s">
        <v>141</v>
      </c>
      <c r="B174" s="71" t="s">
        <v>208</v>
      </c>
      <c r="C174" s="81" t="s">
        <v>7</v>
      </c>
      <c r="D174" s="81">
        <v>7</v>
      </c>
      <c r="E174" s="81" t="s">
        <v>4</v>
      </c>
      <c r="F174" s="81" t="s">
        <v>3</v>
      </c>
      <c r="G174" s="101"/>
      <c r="H174" s="101"/>
      <c r="I174" s="101"/>
      <c r="J174" s="90">
        <f>SUM(J175)</f>
        <v>486.5</v>
      </c>
      <c r="K174" s="90">
        <f t="shared" ref="K174:L174" si="54">SUM(K175)</f>
        <v>0</v>
      </c>
      <c r="L174" s="90">
        <f t="shared" si="54"/>
        <v>0</v>
      </c>
    </row>
    <row r="175" spans="1:12" s="4" customFormat="1" ht="18.75" customHeight="1" x14ac:dyDescent="0.3">
      <c r="A175" s="77"/>
      <c r="B175" s="71" t="s">
        <v>20</v>
      </c>
      <c r="C175" s="81" t="s">
        <v>7</v>
      </c>
      <c r="D175" s="81">
        <v>7</v>
      </c>
      <c r="E175" s="81" t="s">
        <v>4</v>
      </c>
      <c r="F175" s="81" t="s">
        <v>605</v>
      </c>
      <c r="G175" s="101"/>
      <c r="H175" s="101"/>
      <c r="I175" s="101"/>
      <c r="J175" s="90">
        <f>SUM(J176:J177)</f>
        <v>486.5</v>
      </c>
      <c r="K175" s="90">
        <f t="shared" ref="K175:L175" si="55">SUM(K176:K177)</f>
        <v>0</v>
      </c>
      <c r="L175" s="90">
        <f t="shared" si="55"/>
        <v>0</v>
      </c>
    </row>
    <row r="176" spans="1:12" s="22" customFormat="1" ht="16.149999999999999" customHeight="1" x14ac:dyDescent="0.3">
      <c r="A176" s="91"/>
      <c r="B176" s="92" t="s">
        <v>178</v>
      </c>
      <c r="C176" s="93" t="s">
        <v>7</v>
      </c>
      <c r="D176" s="93" t="s">
        <v>154</v>
      </c>
      <c r="E176" s="93" t="s">
        <v>4</v>
      </c>
      <c r="F176" s="93" t="s">
        <v>605</v>
      </c>
      <c r="G176" s="102" t="s">
        <v>179</v>
      </c>
      <c r="H176" s="102" t="s">
        <v>33</v>
      </c>
      <c r="I176" s="102" t="s">
        <v>33</v>
      </c>
      <c r="J176" s="95">
        <v>378.7</v>
      </c>
      <c r="K176" s="95">
        <v>0</v>
      </c>
      <c r="L176" s="95">
        <v>0</v>
      </c>
    </row>
    <row r="177" spans="1:12" s="22" customFormat="1" ht="32.25" customHeight="1" x14ac:dyDescent="0.3">
      <c r="A177" s="91"/>
      <c r="B177" s="92" t="s">
        <v>188</v>
      </c>
      <c r="C177" s="93" t="s">
        <v>7</v>
      </c>
      <c r="D177" s="93" t="s">
        <v>154</v>
      </c>
      <c r="E177" s="93" t="s">
        <v>4</v>
      </c>
      <c r="F177" s="93" t="s">
        <v>605</v>
      </c>
      <c r="G177" s="118" t="s">
        <v>187</v>
      </c>
      <c r="H177" s="120" t="s">
        <v>33</v>
      </c>
      <c r="I177" s="104" t="s">
        <v>33</v>
      </c>
      <c r="J177" s="95">
        <v>107.8</v>
      </c>
      <c r="K177" s="95">
        <v>0</v>
      </c>
      <c r="L177" s="95">
        <v>0</v>
      </c>
    </row>
    <row r="178" spans="1:12" s="7" customFormat="1" ht="40.5" customHeight="1" x14ac:dyDescent="0.3">
      <c r="A178" s="77" t="s">
        <v>553</v>
      </c>
      <c r="B178" s="121" t="s">
        <v>415</v>
      </c>
      <c r="C178" s="81" t="s">
        <v>7</v>
      </c>
      <c r="D178" s="81" t="s">
        <v>154</v>
      </c>
      <c r="E178" s="81" t="s">
        <v>414</v>
      </c>
      <c r="F178" s="81" t="s">
        <v>416</v>
      </c>
      <c r="G178" s="96"/>
      <c r="H178" s="97"/>
      <c r="I178" s="98"/>
      <c r="J178" s="90">
        <f>+J179</f>
        <v>6687.3</v>
      </c>
      <c r="K178" s="90">
        <f t="shared" ref="K178:L178" si="56">+K179</f>
        <v>6642.9</v>
      </c>
      <c r="L178" s="90">
        <f t="shared" si="56"/>
        <v>8240.6</v>
      </c>
    </row>
    <row r="179" spans="1:12" s="22" customFormat="1" ht="46.9" customHeight="1" x14ac:dyDescent="0.3">
      <c r="A179" s="77"/>
      <c r="B179" s="92" t="s">
        <v>544</v>
      </c>
      <c r="C179" s="81" t="s">
        <v>7</v>
      </c>
      <c r="D179" s="81" t="s">
        <v>154</v>
      </c>
      <c r="E179" s="81" t="s">
        <v>414</v>
      </c>
      <c r="F179" s="81" t="s">
        <v>416</v>
      </c>
      <c r="G179" s="96"/>
      <c r="H179" s="97"/>
      <c r="I179" s="98"/>
      <c r="J179" s="90">
        <f>+J180+J181+J182+J183</f>
        <v>6687.3</v>
      </c>
      <c r="K179" s="90">
        <f t="shared" ref="K179:L179" si="57">+K180+K181+K182+K183</f>
        <v>6642.9</v>
      </c>
      <c r="L179" s="90">
        <f t="shared" si="57"/>
        <v>8240.6</v>
      </c>
    </row>
    <row r="180" spans="1:12" s="22" customFormat="1" ht="33" customHeight="1" x14ac:dyDescent="0.3">
      <c r="A180" s="77"/>
      <c r="B180" s="92" t="s">
        <v>207</v>
      </c>
      <c r="C180" s="93" t="s">
        <v>7</v>
      </c>
      <c r="D180" s="93" t="s">
        <v>154</v>
      </c>
      <c r="E180" s="93" t="s">
        <v>414</v>
      </c>
      <c r="F180" s="93" t="s">
        <v>416</v>
      </c>
      <c r="G180" s="120" t="s">
        <v>181</v>
      </c>
      <c r="H180" s="102" t="s">
        <v>33</v>
      </c>
      <c r="I180" s="104" t="s">
        <v>35</v>
      </c>
      <c r="J180" s="95">
        <v>6115.3</v>
      </c>
      <c r="K180" s="95">
        <v>6058.9</v>
      </c>
      <c r="L180" s="95">
        <v>7656.5</v>
      </c>
    </row>
    <row r="181" spans="1:12" s="22" customFormat="1" ht="33" customHeight="1" x14ac:dyDescent="0.3">
      <c r="A181" s="91"/>
      <c r="B181" s="92" t="s">
        <v>207</v>
      </c>
      <c r="C181" s="93" t="s">
        <v>7</v>
      </c>
      <c r="D181" s="93" t="s">
        <v>154</v>
      </c>
      <c r="E181" s="93" t="s">
        <v>414</v>
      </c>
      <c r="F181" s="93" t="s">
        <v>416</v>
      </c>
      <c r="G181" s="104" t="s">
        <v>181</v>
      </c>
      <c r="H181" s="102" t="s">
        <v>33</v>
      </c>
      <c r="I181" s="102" t="s">
        <v>35</v>
      </c>
      <c r="J181" s="95"/>
      <c r="K181" s="95"/>
      <c r="L181" s="95"/>
    </row>
    <row r="182" spans="1:12" s="22" customFormat="1" ht="33" customHeight="1" x14ac:dyDescent="0.3">
      <c r="A182" s="91"/>
      <c r="B182" s="92" t="s">
        <v>188</v>
      </c>
      <c r="C182" s="93" t="s">
        <v>7</v>
      </c>
      <c r="D182" s="93" t="s">
        <v>154</v>
      </c>
      <c r="E182" s="93" t="s">
        <v>414</v>
      </c>
      <c r="F182" s="93" t="s">
        <v>416</v>
      </c>
      <c r="G182" s="104" t="s">
        <v>187</v>
      </c>
      <c r="H182" s="102" t="s">
        <v>33</v>
      </c>
      <c r="I182" s="102" t="s">
        <v>35</v>
      </c>
      <c r="J182" s="95">
        <v>572</v>
      </c>
      <c r="K182" s="95">
        <v>584</v>
      </c>
      <c r="L182" s="95">
        <v>584.1</v>
      </c>
    </row>
    <row r="183" spans="1:12" s="22" customFormat="1" ht="33" customHeight="1" x14ac:dyDescent="0.3">
      <c r="A183" s="91"/>
      <c r="B183" s="92" t="s">
        <v>188</v>
      </c>
      <c r="C183" s="93" t="s">
        <v>7</v>
      </c>
      <c r="D183" s="93" t="s">
        <v>154</v>
      </c>
      <c r="E183" s="93" t="s">
        <v>414</v>
      </c>
      <c r="F183" s="93" t="s">
        <v>416</v>
      </c>
      <c r="G183" s="104" t="s">
        <v>187</v>
      </c>
      <c r="H183" s="102" t="s">
        <v>33</v>
      </c>
      <c r="I183" s="102" t="s">
        <v>35</v>
      </c>
      <c r="J183" s="95"/>
      <c r="K183" s="95"/>
      <c r="L183" s="95"/>
    </row>
    <row r="184" spans="1:12" s="11" customFormat="1" ht="31.5" x14ac:dyDescent="0.25">
      <c r="A184" s="77" t="s">
        <v>419</v>
      </c>
      <c r="B184" s="71" t="s">
        <v>648</v>
      </c>
      <c r="C184" s="81" t="s">
        <v>7</v>
      </c>
      <c r="D184" s="81" t="s">
        <v>27</v>
      </c>
      <c r="E184" s="81" t="s">
        <v>2</v>
      </c>
      <c r="F184" s="81" t="s">
        <v>3</v>
      </c>
      <c r="G184" s="101"/>
      <c r="H184" s="101"/>
      <c r="I184" s="101"/>
      <c r="J184" s="90">
        <f>SUM(+J185+J188+J191+J194)</f>
        <v>50961.4</v>
      </c>
      <c r="K184" s="90">
        <f t="shared" ref="K184:L184" si="58">SUM(+K185+K188+K191+K194)</f>
        <v>54307.7</v>
      </c>
      <c r="L184" s="90">
        <f t="shared" si="58"/>
        <v>56480.3</v>
      </c>
    </row>
    <row r="185" spans="1:12" s="2" customFormat="1" ht="31.5" x14ac:dyDescent="0.25">
      <c r="A185" s="77" t="s">
        <v>420</v>
      </c>
      <c r="B185" s="71" t="s">
        <v>28</v>
      </c>
      <c r="C185" s="81" t="s">
        <v>7</v>
      </c>
      <c r="D185" s="81" t="s">
        <v>27</v>
      </c>
      <c r="E185" s="81" t="s">
        <v>21</v>
      </c>
      <c r="F185" s="81" t="s">
        <v>3</v>
      </c>
      <c r="G185" s="101"/>
      <c r="H185" s="101"/>
      <c r="I185" s="101"/>
      <c r="J185" s="90">
        <f>SUM(J186)</f>
        <v>11472</v>
      </c>
      <c r="K185" s="90">
        <f t="shared" ref="K185:L185" si="59">SUM(K186)</f>
        <v>13346</v>
      </c>
      <c r="L185" s="90">
        <f t="shared" si="59"/>
        <v>13880</v>
      </c>
    </row>
    <row r="186" spans="1:12" s="4" customFormat="1" x14ac:dyDescent="0.3">
      <c r="A186" s="77"/>
      <c r="B186" s="71" t="s">
        <v>29</v>
      </c>
      <c r="C186" s="81" t="s">
        <v>7</v>
      </c>
      <c r="D186" s="81" t="s">
        <v>27</v>
      </c>
      <c r="E186" s="81" t="s">
        <v>21</v>
      </c>
      <c r="F186" s="81" t="s">
        <v>266</v>
      </c>
      <c r="G186" s="101"/>
      <c r="H186" s="101"/>
      <c r="I186" s="101"/>
      <c r="J186" s="90">
        <f>+J187</f>
        <v>11472</v>
      </c>
      <c r="K186" s="90">
        <f t="shared" ref="K186:L186" si="60">+K187</f>
        <v>13346</v>
      </c>
      <c r="L186" s="90">
        <f t="shared" si="60"/>
        <v>13880</v>
      </c>
    </row>
    <row r="187" spans="1:12" s="22" customFormat="1" x14ac:dyDescent="0.3">
      <c r="A187" s="91"/>
      <c r="B187" s="92" t="s">
        <v>186</v>
      </c>
      <c r="C187" s="93" t="s">
        <v>7</v>
      </c>
      <c r="D187" s="93" t="s">
        <v>27</v>
      </c>
      <c r="E187" s="93" t="s">
        <v>21</v>
      </c>
      <c r="F187" s="93" t="s">
        <v>266</v>
      </c>
      <c r="G187" s="102" t="s">
        <v>185</v>
      </c>
      <c r="H187" s="102" t="s">
        <v>69</v>
      </c>
      <c r="I187" s="102" t="s">
        <v>21</v>
      </c>
      <c r="J187" s="95">
        <v>11472</v>
      </c>
      <c r="K187" s="95">
        <v>13346</v>
      </c>
      <c r="L187" s="95">
        <v>13880</v>
      </c>
    </row>
    <row r="188" spans="1:12" s="2" customFormat="1" ht="31.5" x14ac:dyDescent="0.25">
      <c r="A188" s="77" t="s">
        <v>322</v>
      </c>
      <c r="B188" s="71" t="s">
        <v>31</v>
      </c>
      <c r="C188" s="81" t="s">
        <v>7</v>
      </c>
      <c r="D188" s="81" t="s">
        <v>27</v>
      </c>
      <c r="E188" s="81" t="s">
        <v>30</v>
      </c>
      <c r="F188" s="81" t="s">
        <v>3</v>
      </c>
      <c r="G188" s="101"/>
      <c r="H188" s="101"/>
      <c r="I188" s="101"/>
      <c r="J188" s="90">
        <f>SUM(J189)</f>
        <v>10958</v>
      </c>
      <c r="K188" s="90">
        <f t="shared" ref="K188:L189" si="61">SUM(K189)</f>
        <v>9570</v>
      </c>
      <c r="L188" s="90">
        <f t="shared" si="61"/>
        <v>9953</v>
      </c>
    </row>
    <row r="189" spans="1:12" s="4" customFormat="1" ht="31.5" x14ac:dyDescent="0.3">
      <c r="A189" s="77"/>
      <c r="B189" s="71" t="s">
        <v>32</v>
      </c>
      <c r="C189" s="81" t="s">
        <v>7</v>
      </c>
      <c r="D189" s="81" t="s">
        <v>27</v>
      </c>
      <c r="E189" s="81" t="s">
        <v>30</v>
      </c>
      <c r="F189" s="81" t="s">
        <v>267</v>
      </c>
      <c r="G189" s="101"/>
      <c r="H189" s="101"/>
      <c r="I189" s="101"/>
      <c r="J189" s="90">
        <f>SUM(J190)</f>
        <v>10958</v>
      </c>
      <c r="K189" s="90">
        <f t="shared" si="61"/>
        <v>9570</v>
      </c>
      <c r="L189" s="90">
        <f t="shared" si="61"/>
        <v>9953</v>
      </c>
    </row>
    <row r="190" spans="1:12" s="22" customFormat="1" x14ac:dyDescent="0.3">
      <c r="A190" s="91"/>
      <c r="B190" s="92" t="s">
        <v>186</v>
      </c>
      <c r="C190" s="93" t="s">
        <v>7</v>
      </c>
      <c r="D190" s="93" t="s">
        <v>27</v>
      </c>
      <c r="E190" s="93" t="s">
        <v>30</v>
      </c>
      <c r="F190" s="93" t="s">
        <v>267</v>
      </c>
      <c r="G190" s="102" t="s">
        <v>185</v>
      </c>
      <c r="H190" s="102" t="s">
        <v>69</v>
      </c>
      <c r="I190" s="102" t="s">
        <v>21</v>
      </c>
      <c r="J190" s="95">
        <v>10958</v>
      </c>
      <c r="K190" s="95">
        <v>9570</v>
      </c>
      <c r="L190" s="95">
        <v>9953</v>
      </c>
    </row>
    <row r="191" spans="1:12" s="10" customFormat="1" ht="31.5" x14ac:dyDescent="0.3">
      <c r="A191" s="77" t="s">
        <v>421</v>
      </c>
      <c r="B191" s="122" t="s">
        <v>268</v>
      </c>
      <c r="C191" s="81" t="s">
        <v>7</v>
      </c>
      <c r="D191" s="81" t="s">
        <v>27</v>
      </c>
      <c r="E191" s="81" t="s">
        <v>5</v>
      </c>
      <c r="F191" s="81" t="s">
        <v>3</v>
      </c>
      <c r="G191" s="101"/>
      <c r="H191" s="101"/>
      <c r="I191" s="101"/>
      <c r="J191" s="90">
        <f>SUM(J192)</f>
        <v>28326</v>
      </c>
      <c r="K191" s="90">
        <f t="shared" ref="K191:L191" si="62">SUM(K192)</f>
        <v>30552</v>
      </c>
      <c r="L191" s="90">
        <f t="shared" si="62"/>
        <v>31774</v>
      </c>
    </row>
    <row r="192" spans="1:12" s="4" customFormat="1" ht="47.25" customHeight="1" x14ac:dyDescent="0.3">
      <c r="A192" s="77"/>
      <c r="B192" s="71" t="s">
        <v>369</v>
      </c>
      <c r="C192" s="81" t="s">
        <v>7</v>
      </c>
      <c r="D192" s="81" t="s">
        <v>27</v>
      </c>
      <c r="E192" s="81" t="s">
        <v>5</v>
      </c>
      <c r="F192" s="81" t="s">
        <v>417</v>
      </c>
      <c r="G192" s="101"/>
      <c r="H192" s="101"/>
      <c r="I192" s="101"/>
      <c r="J192" s="90">
        <f>+J193</f>
        <v>28326</v>
      </c>
      <c r="K192" s="90">
        <f t="shared" ref="K192:L192" si="63">+K193</f>
        <v>30552</v>
      </c>
      <c r="L192" s="90">
        <f t="shared" si="63"/>
        <v>31774</v>
      </c>
    </row>
    <row r="193" spans="1:15" s="22" customFormat="1" x14ac:dyDescent="0.3">
      <c r="A193" s="91"/>
      <c r="B193" s="92" t="s">
        <v>186</v>
      </c>
      <c r="C193" s="93" t="s">
        <v>7</v>
      </c>
      <c r="D193" s="93" t="s">
        <v>27</v>
      </c>
      <c r="E193" s="93" t="s">
        <v>5</v>
      </c>
      <c r="F193" s="93" t="s">
        <v>417</v>
      </c>
      <c r="G193" s="102" t="s">
        <v>185</v>
      </c>
      <c r="H193" s="102" t="s">
        <v>69</v>
      </c>
      <c r="I193" s="102" t="s">
        <v>21</v>
      </c>
      <c r="J193" s="95">
        <v>28326</v>
      </c>
      <c r="K193" s="95">
        <v>30552</v>
      </c>
      <c r="L193" s="95">
        <v>31774</v>
      </c>
    </row>
    <row r="194" spans="1:15" s="2" customFormat="1" ht="63" customHeight="1" x14ac:dyDescent="0.25">
      <c r="A194" s="77" t="s">
        <v>422</v>
      </c>
      <c r="B194" s="123" t="s">
        <v>214</v>
      </c>
      <c r="C194" s="81" t="s">
        <v>7</v>
      </c>
      <c r="D194" s="81" t="s">
        <v>27</v>
      </c>
      <c r="E194" s="81" t="s">
        <v>35</v>
      </c>
      <c r="F194" s="81" t="s">
        <v>3</v>
      </c>
      <c r="G194" s="101"/>
      <c r="H194" s="101"/>
      <c r="I194" s="101"/>
      <c r="J194" s="90">
        <f>SUM(J195)</f>
        <v>205.4</v>
      </c>
      <c r="K194" s="90">
        <f t="shared" ref="K194:L195" si="64">SUM(K195)</f>
        <v>839.7</v>
      </c>
      <c r="L194" s="90">
        <f t="shared" si="64"/>
        <v>873.3</v>
      </c>
    </row>
    <row r="195" spans="1:15" s="4" customFormat="1" ht="46.5" customHeight="1" x14ac:dyDescent="0.3">
      <c r="A195" s="77"/>
      <c r="B195" s="71" t="s">
        <v>215</v>
      </c>
      <c r="C195" s="81" t="s">
        <v>7</v>
      </c>
      <c r="D195" s="81" t="s">
        <v>27</v>
      </c>
      <c r="E195" s="81" t="s">
        <v>35</v>
      </c>
      <c r="F195" s="81" t="s">
        <v>216</v>
      </c>
      <c r="G195" s="101"/>
      <c r="H195" s="101"/>
      <c r="I195" s="101"/>
      <c r="J195" s="90">
        <f>SUM(J196)</f>
        <v>205.4</v>
      </c>
      <c r="K195" s="90">
        <f t="shared" si="64"/>
        <v>839.7</v>
      </c>
      <c r="L195" s="90">
        <f t="shared" si="64"/>
        <v>873.3</v>
      </c>
    </row>
    <row r="196" spans="1:15" s="22" customFormat="1" x14ac:dyDescent="0.3">
      <c r="A196" s="91"/>
      <c r="B196" s="92" t="s">
        <v>186</v>
      </c>
      <c r="C196" s="93" t="s">
        <v>7</v>
      </c>
      <c r="D196" s="93" t="s">
        <v>27</v>
      </c>
      <c r="E196" s="93" t="s">
        <v>35</v>
      </c>
      <c r="F196" s="93" t="s">
        <v>216</v>
      </c>
      <c r="G196" s="102" t="s">
        <v>185</v>
      </c>
      <c r="H196" s="102" t="s">
        <v>69</v>
      </c>
      <c r="I196" s="102" t="s">
        <v>21</v>
      </c>
      <c r="J196" s="95">
        <v>205.4</v>
      </c>
      <c r="K196" s="95">
        <v>839.7</v>
      </c>
      <c r="L196" s="95">
        <v>873.3</v>
      </c>
    </row>
    <row r="197" spans="1:15" s="17" customFormat="1" ht="31.5" x14ac:dyDescent="0.25">
      <c r="A197" s="77" t="s">
        <v>77</v>
      </c>
      <c r="B197" s="71" t="s">
        <v>37</v>
      </c>
      <c r="C197" s="81" t="s">
        <v>4</v>
      </c>
      <c r="D197" s="81" t="s">
        <v>36</v>
      </c>
      <c r="E197" s="81" t="s">
        <v>2</v>
      </c>
      <c r="F197" s="81" t="s">
        <v>3</v>
      </c>
      <c r="G197" s="124"/>
      <c r="H197" s="125"/>
      <c r="I197" s="126"/>
      <c r="J197" s="90">
        <f>SUM(J198)</f>
        <v>39149</v>
      </c>
      <c r="K197" s="90">
        <f t="shared" ref="K197:L197" si="65">SUM(K198)</f>
        <v>20094.2</v>
      </c>
      <c r="L197" s="90">
        <f t="shared" si="65"/>
        <v>20094.2</v>
      </c>
    </row>
    <row r="198" spans="1:15" s="11" customFormat="1" ht="16.5" x14ac:dyDescent="0.25">
      <c r="A198" s="77" t="s">
        <v>142</v>
      </c>
      <c r="B198" s="71" t="s">
        <v>39</v>
      </c>
      <c r="C198" s="81" t="s">
        <v>4</v>
      </c>
      <c r="D198" s="81" t="s">
        <v>38</v>
      </c>
      <c r="E198" s="81" t="s">
        <v>2</v>
      </c>
      <c r="F198" s="81" t="s">
        <v>3</v>
      </c>
      <c r="G198" s="127"/>
      <c r="H198" s="128"/>
      <c r="I198" s="129"/>
      <c r="J198" s="90">
        <f>SUM(J199+J202+J207+J211+J216)</f>
        <v>39149</v>
      </c>
      <c r="K198" s="90">
        <f t="shared" ref="K198:L198" si="66">SUM(K199+K202+K207+K211+K216)</f>
        <v>20094.2</v>
      </c>
      <c r="L198" s="90">
        <f t="shared" si="66"/>
        <v>20094.2</v>
      </c>
    </row>
    <row r="199" spans="1:15" s="2" customFormat="1" ht="16.5" x14ac:dyDescent="0.25">
      <c r="A199" s="77" t="s">
        <v>143</v>
      </c>
      <c r="B199" s="71" t="s">
        <v>40</v>
      </c>
      <c r="C199" s="81" t="s">
        <v>4</v>
      </c>
      <c r="D199" s="81" t="s">
        <v>38</v>
      </c>
      <c r="E199" s="81" t="s">
        <v>1</v>
      </c>
      <c r="F199" s="81" t="s">
        <v>3</v>
      </c>
      <c r="G199" s="127"/>
      <c r="H199" s="128"/>
      <c r="I199" s="129"/>
      <c r="J199" s="90">
        <f>SUM(J200)</f>
        <v>17037.8</v>
      </c>
      <c r="K199" s="90">
        <f t="shared" ref="K199:L200" si="67">SUM(K200)</f>
        <v>14712</v>
      </c>
      <c r="L199" s="90">
        <f t="shared" si="67"/>
        <v>14712</v>
      </c>
    </row>
    <row r="200" spans="1:15" s="4" customFormat="1" ht="31.5" x14ac:dyDescent="0.3">
      <c r="A200" s="77"/>
      <c r="B200" s="71" t="s">
        <v>42</v>
      </c>
      <c r="C200" s="81" t="s">
        <v>4</v>
      </c>
      <c r="D200" s="81" t="s">
        <v>38</v>
      </c>
      <c r="E200" s="81" t="s">
        <v>1</v>
      </c>
      <c r="F200" s="81" t="s">
        <v>41</v>
      </c>
      <c r="G200" s="130"/>
      <c r="H200" s="131"/>
      <c r="I200" s="132"/>
      <c r="J200" s="90">
        <f>SUM(J201)</f>
        <v>17037.8</v>
      </c>
      <c r="K200" s="90">
        <f t="shared" si="67"/>
        <v>14712</v>
      </c>
      <c r="L200" s="90">
        <f t="shared" si="67"/>
        <v>14712</v>
      </c>
    </row>
    <row r="201" spans="1:15" s="22" customFormat="1" x14ac:dyDescent="0.3">
      <c r="A201" s="91"/>
      <c r="B201" s="92" t="s">
        <v>186</v>
      </c>
      <c r="C201" s="93" t="s">
        <v>4</v>
      </c>
      <c r="D201" s="93" t="s">
        <v>38</v>
      </c>
      <c r="E201" s="93" t="s">
        <v>1</v>
      </c>
      <c r="F201" s="93" t="s">
        <v>41</v>
      </c>
      <c r="G201" s="102" t="s">
        <v>185</v>
      </c>
      <c r="H201" s="102" t="s">
        <v>69</v>
      </c>
      <c r="I201" s="102" t="s">
        <v>1</v>
      </c>
      <c r="J201" s="95">
        <v>17037.8</v>
      </c>
      <c r="K201" s="95">
        <v>14712</v>
      </c>
      <c r="L201" s="95">
        <v>14712</v>
      </c>
      <c r="M201" s="22">
        <v>50</v>
      </c>
      <c r="N201" s="22">
        <v>50</v>
      </c>
      <c r="O201" s="22">
        <v>50</v>
      </c>
    </row>
    <row r="202" spans="1:15" s="2" customFormat="1" ht="16.5" x14ac:dyDescent="0.25">
      <c r="A202" s="77" t="s">
        <v>144</v>
      </c>
      <c r="B202" s="71" t="s">
        <v>43</v>
      </c>
      <c r="C202" s="81" t="s">
        <v>4</v>
      </c>
      <c r="D202" s="81" t="s">
        <v>38</v>
      </c>
      <c r="E202" s="81" t="s">
        <v>7</v>
      </c>
      <c r="F202" s="81" t="s">
        <v>3</v>
      </c>
      <c r="G202" s="124"/>
      <c r="H202" s="125"/>
      <c r="I202" s="126"/>
      <c r="J202" s="90">
        <f>+J203+J205</f>
        <v>499.9</v>
      </c>
      <c r="K202" s="90">
        <f t="shared" ref="K202:L203" si="68">SUM(K203)</f>
        <v>500</v>
      </c>
      <c r="L202" s="90">
        <f t="shared" si="68"/>
        <v>500</v>
      </c>
    </row>
    <row r="203" spans="1:15" s="4" customFormat="1" x14ac:dyDescent="0.3">
      <c r="A203" s="77"/>
      <c r="B203" s="71" t="s">
        <v>45</v>
      </c>
      <c r="C203" s="81" t="s">
        <v>4</v>
      </c>
      <c r="D203" s="81" t="s">
        <v>38</v>
      </c>
      <c r="E203" s="81" t="s">
        <v>7</v>
      </c>
      <c r="F203" s="81" t="s">
        <v>44</v>
      </c>
      <c r="G203" s="130"/>
      <c r="H203" s="131"/>
      <c r="I203" s="132"/>
      <c r="J203" s="90">
        <f>SUM(J204)</f>
        <v>499.9</v>
      </c>
      <c r="K203" s="90">
        <f t="shared" si="68"/>
        <v>500</v>
      </c>
      <c r="L203" s="90">
        <f t="shared" si="68"/>
        <v>500</v>
      </c>
    </row>
    <row r="204" spans="1:15" s="22" customFormat="1" ht="14.45" customHeight="1" x14ac:dyDescent="0.3">
      <c r="A204" s="91"/>
      <c r="B204" s="92" t="s">
        <v>186</v>
      </c>
      <c r="C204" s="93" t="s">
        <v>4</v>
      </c>
      <c r="D204" s="93" t="s">
        <v>38</v>
      </c>
      <c r="E204" s="93" t="s">
        <v>7</v>
      </c>
      <c r="F204" s="93" t="s">
        <v>44</v>
      </c>
      <c r="G204" s="102" t="s">
        <v>185</v>
      </c>
      <c r="H204" s="102" t="s">
        <v>69</v>
      </c>
      <c r="I204" s="102" t="s">
        <v>4</v>
      </c>
      <c r="J204" s="95">
        <v>499.9</v>
      </c>
      <c r="K204" s="95">
        <v>500</v>
      </c>
      <c r="L204" s="95">
        <v>500</v>
      </c>
    </row>
    <row r="205" spans="1:15" s="4" customFormat="1" ht="39.6" hidden="1" customHeight="1" x14ac:dyDescent="0.3">
      <c r="A205" s="77"/>
      <c r="B205" s="71" t="s">
        <v>270</v>
      </c>
      <c r="C205" s="81" t="s">
        <v>4</v>
      </c>
      <c r="D205" s="81" t="s">
        <v>38</v>
      </c>
      <c r="E205" s="81" t="s">
        <v>7</v>
      </c>
      <c r="F205" s="81" t="s">
        <v>283</v>
      </c>
      <c r="G205" s="103"/>
      <c r="H205" s="103"/>
      <c r="I205" s="103"/>
      <c r="J205" s="90">
        <f>+J206</f>
        <v>0</v>
      </c>
      <c r="K205" s="90"/>
      <c r="L205" s="90"/>
    </row>
    <row r="206" spans="1:15" s="22" customFormat="1" hidden="1" x14ac:dyDescent="0.3">
      <c r="A206" s="91"/>
      <c r="B206" s="92" t="s">
        <v>186</v>
      </c>
      <c r="C206" s="93" t="s">
        <v>4</v>
      </c>
      <c r="D206" s="93" t="s">
        <v>38</v>
      </c>
      <c r="E206" s="93" t="s">
        <v>7</v>
      </c>
      <c r="F206" s="93" t="s">
        <v>283</v>
      </c>
      <c r="G206" s="102" t="s">
        <v>185</v>
      </c>
      <c r="H206" s="102" t="s">
        <v>69</v>
      </c>
      <c r="I206" s="102" t="s">
        <v>4</v>
      </c>
      <c r="J206" s="95"/>
      <c r="K206" s="95"/>
      <c r="L206" s="95"/>
    </row>
    <row r="207" spans="1:15" s="2" customFormat="1" ht="16.5" x14ac:dyDescent="0.25">
      <c r="A207" s="77" t="s">
        <v>145</v>
      </c>
      <c r="B207" s="71" t="s">
        <v>46</v>
      </c>
      <c r="C207" s="81" t="s">
        <v>4</v>
      </c>
      <c r="D207" s="81" t="s">
        <v>38</v>
      </c>
      <c r="E207" s="81" t="s">
        <v>4</v>
      </c>
      <c r="F207" s="81" t="s">
        <v>3</v>
      </c>
      <c r="G207" s="124"/>
      <c r="H207" s="125"/>
      <c r="I207" s="126"/>
      <c r="J207" s="90">
        <f>SUM(J208)</f>
        <v>4083.2</v>
      </c>
      <c r="K207" s="90">
        <f t="shared" ref="K207:L208" si="69">SUM(K208)</f>
        <v>4180</v>
      </c>
      <c r="L207" s="90">
        <f t="shared" si="69"/>
        <v>4180</v>
      </c>
    </row>
    <row r="208" spans="1:15" s="4" customFormat="1" ht="31.5" x14ac:dyDescent="0.3">
      <c r="A208" s="77"/>
      <c r="B208" s="71" t="s">
        <v>307</v>
      </c>
      <c r="C208" s="81" t="s">
        <v>4</v>
      </c>
      <c r="D208" s="81" t="s">
        <v>38</v>
      </c>
      <c r="E208" s="81" t="s">
        <v>4</v>
      </c>
      <c r="F208" s="81" t="s">
        <v>47</v>
      </c>
      <c r="G208" s="130"/>
      <c r="H208" s="131"/>
      <c r="I208" s="132"/>
      <c r="J208" s="90">
        <f>SUM(J209)</f>
        <v>4083.2</v>
      </c>
      <c r="K208" s="90">
        <f t="shared" si="69"/>
        <v>4180</v>
      </c>
      <c r="L208" s="90">
        <f t="shared" si="69"/>
        <v>4180</v>
      </c>
    </row>
    <row r="209" spans="1:15" s="22" customFormat="1" ht="14.45" customHeight="1" x14ac:dyDescent="0.3">
      <c r="A209" s="91"/>
      <c r="B209" s="92" t="s">
        <v>186</v>
      </c>
      <c r="C209" s="93" t="s">
        <v>4</v>
      </c>
      <c r="D209" s="93" t="s">
        <v>38</v>
      </c>
      <c r="E209" s="93" t="s">
        <v>4</v>
      </c>
      <c r="F209" s="93" t="s">
        <v>47</v>
      </c>
      <c r="G209" s="102" t="s">
        <v>185</v>
      </c>
      <c r="H209" s="102" t="s">
        <v>69</v>
      </c>
      <c r="I209" s="102" t="s">
        <v>4</v>
      </c>
      <c r="J209" s="95">
        <v>4083.2</v>
      </c>
      <c r="K209" s="95">
        <v>4180</v>
      </c>
      <c r="L209" s="95">
        <v>4180</v>
      </c>
    </row>
    <row r="210" spans="1:15" s="22" customFormat="1" hidden="1" x14ac:dyDescent="0.3">
      <c r="A210" s="91"/>
      <c r="B210" s="92" t="s">
        <v>186</v>
      </c>
      <c r="C210" s="93" t="s">
        <v>4</v>
      </c>
      <c r="D210" s="93" t="s">
        <v>38</v>
      </c>
      <c r="E210" s="93" t="s">
        <v>4</v>
      </c>
      <c r="F210" s="93" t="s">
        <v>48</v>
      </c>
      <c r="G210" s="102" t="s">
        <v>185</v>
      </c>
      <c r="H210" s="102" t="s">
        <v>69</v>
      </c>
      <c r="I210" s="102" t="s">
        <v>4</v>
      </c>
      <c r="J210" s="95">
        <v>0</v>
      </c>
      <c r="K210" s="95">
        <v>0</v>
      </c>
      <c r="L210" s="95">
        <v>0</v>
      </c>
      <c r="M210" s="22">
        <v>161.5</v>
      </c>
      <c r="N210" s="22">
        <v>161.5</v>
      </c>
      <c r="O210" s="22">
        <v>161.5</v>
      </c>
    </row>
    <row r="211" spans="1:15" s="2" customFormat="1" ht="18.75" customHeight="1" x14ac:dyDescent="0.25">
      <c r="A211" s="77" t="s">
        <v>146</v>
      </c>
      <c r="B211" s="71" t="s">
        <v>49</v>
      </c>
      <c r="C211" s="81" t="s">
        <v>4</v>
      </c>
      <c r="D211" s="81" t="s">
        <v>38</v>
      </c>
      <c r="E211" s="81" t="s">
        <v>30</v>
      </c>
      <c r="F211" s="81" t="s">
        <v>3</v>
      </c>
      <c r="G211" s="124"/>
      <c r="H211" s="125"/>
      <c r="I211" s="126"/>
      <c r="J211" s="90">
        <f>+J212+J214</f>
        <v>812.9</v>
      </c>
      <c r="K211" s="90">
        <f t="shared" ref="K211:L211" si="70">+K212+K214</f>
        <v>702.2</v>
      </c>
      <c r="L211" s="90">
        <f t="shared" si="70"/>
        <v>702.2</v>
      </c>
    </row>
    <row r="212" spans="1:15" s="4" customFormat="1" x14ac:dyDescent="0.3">
      <c r="A212" s="77"/>
      <c r="B212" s="71" t="s">
        <v>51</v>
      </c>
      <c r="C212" s="81" t="s">
        <v>4</v>
      </c>
      <c r="D212" s="81" t="s">
        <v>38</v>
      </c>
      <c r="E212" s="81" t="s">
        <v>30</v>
      </c>
      <c r="F212" s="81" t="s">
        <v>50</v>
      </c>
      <c r="G212" s="130"/>
      <c r="H212" s="131"/>
      <c r="I212" s="132"/>
      <c r="J212" s="90">
        <f>+J213</f>
        <v>742.9</v>
      </c>
      <c r="K212" s="90">
        <f>K213</f>
        <v>702.2</v>
      </c>
      <c r="L212" s="90">
        <f>L213</f>
        <v>702.2</v>
      </c>
    </row>
    <row r="213" spans="1:15" s="22" customFormat="1" ht="34.9" customHeight="1" x14ac:dyDescent="0.3">
      <c r="A213" s="91"/>
      <c r="B213" s="92" t="s">
        <v>188</v>
      </c>
      <c r="C213" s="93" t="s">
        <v>4</v>
      </c>
      <c r="D213" s="93" t="s">
        <v>38</v>
      </c>
      <c r="E213" s="93" t="s">
        <v>30</v>
      </c>
      <c r="F213" s="93" t="s">
        <v>50</v>
      </c>
      <c r="G213" s="102" t="s">
        <v>187</v>
      </c>
      <c r="H213" s="102" t="s">
        <v>69</v>
      </c>
      <c r="I213" s="102" t="s">
        <v>5</v>
      </c>
      <c r="J213" s="95">
        <v>742.9</v>
      </c>
      <c r="K213" s="95">
        <v>702.2</v>
      </c>
      <c r="L213" s="95">
        <v>702.2</v>
      </c>
    </row>
    <row r="214" spans="1:15" s="22" customFormat="1" ht="47.25" x14ac:dyDescent="0.3">
      <c r="A214" s="91"/>
      <c r="B214" s="92" t="s">
        <v>588</v>
      </c>
      <c r="C214" s="81" t="s">
        <v>4</v>
      </c>
      <c r="D214" s="81" t="s">
        <v>38</v>
      </c>
      <c r="E214" s="81" t="s">
        <v>30</v>
      </c>
      <c r="F214" s="81" t="s">
        <v>283</v>
      </c>
      <c r="G214" s="96"/>
      <c r="H214" s="97"/>
      <c r="I214" s="98"/>
      <c r="J214" s="90">
        <f>+J215</f>
        <v>70</v>
      </c>
      <c r="K214" s="90">
        <f t="shared" ref="K214:L214" si="71">+K215</f>
        <v>0</v>
      </c>
      <c r="L214" s="90">
        <f t="shared" si="71"/>
        <v>0</v>
      </c>
    </row>
    <row r="215" spans="1:15" s="22" customFormat="1" ht="31.5" x14ac:dyDescent="0.3">
      <c r="A215" s="91"/>
      <c r="B215" s="92" t="s">
        <v>188</v>
      </c>
      <c r="C215" s="93" t="s">
        <v>4</v>
      </c>
      <c r="D215" s="93" t="s">
        <v>38</v>
      </c>
      <c r="E215" s="93" t="s">
        <v>30</v>
      </c>
      <c r="F215" s="93" t="s">
        <v>283</v>
      </c>
      <c r="G215" s="133">
        <v>200</v>
      </c>
      <c r="H215" s="134" t="s">
        <v>69</v>
      </c>
      <c r="I215" s="134" t="s">
        <v>5</v>
      </c>
      <c r="J215" s="95">
        <v>70</v>
      </c>
      <c r="K215" s="95">
        <v>0</v>
      </c>
      <c r="L215" s="95">
        <v>0</v>
      </c>
    </row>
    <row r="216" spans="1:15" s="7" customFormat="1" ht="32.25" x14ac:dyDescent="0.3">
      <c r="A216" s="77" t="s">
        <v>456</v>
      </c>
      <c r="B216" s="135" t="s">
        <v>418</v>
      </c>
      <c r="C216" s="81" t="s">
        <v>4</v>
      </c>
      <c r="D216" s="81" t="s">
        <v>38</v>
      </c>
      <c r="E216" s="81" t="s">
        <v>5</v>
      </c>
      <c r="F216" s="81" t="s">
        <v>3</v>
      </c>
      <c r="G216" s="130"/>
      <c r="H216" s="131"/>
      <c r="I216" s="132"/>
      <c r="J216" s="90">
        <f>J217</f>
        <v>16715.2</v>
      </c>
      <c r="K216" s="90">
        <f>K217</f>
        <v>0</v>
      </c>
      <c r="L216" s="90">
        <f>L217</f>
        <v>0</v>
      </c>
    </row>
    <row r="217" spans="1:15" s="22" customFormat="1" ht="32.25" x14ac:dyDescent="0.3">
      <c r="A217" s="91"/>
      <c r="B217" s="135" t="s">
        <v>550</v>
      </c>
      <c r="C217" s="93" t="s">
        <v>4</v>
      </c>
      <c r="D217" s="93" t="s">
        <v>38</v>
      </c>
      <c r="E217" s="93" t="s">
        <v>5</v>
      </c>
      <c r="F217" s="93" t="s">
        <v>63</v>
      </c>
      <c r="G217" s="136"/>
      <c r="H217" s="137"/>
      <c r="I217" s="138"/>
      <c r="J217" s="95">
        <f>+J218</f>
        <v>16715.2</v>
      </c>
      <c r="K217" s="95">
        <v>0</v>
      </c>
      <c r="L217" s="95">
        <v>0</v>
      </c>
    </row>
    <row r="218" spans="1:15" s="22" customFormat="1" x14ac:dyDescent="0.3">
      <c r="A218" s="91"/>
      <c r="B218" s="92" t="s">
        <v>186</v>
      </c>
      <c r="C218" s="93" t="s">
        <v>4</v>
      </c>
      <c r="D218" s="93" t="s">
        <v>38</v>
      </c>
      <c r="E218" s="93" t="s">
        <v>5</v>
      </c>
      <c r="F218" s="93" t="s">
        <v>63</v>
      </c>
      <c r="G218" s="102" t="s">
        <v>185</v>
      </c>
      <c r="H218" s="102" t="s">
        <v>4</v>
      </c>
      <c r="I218" s="102" t="s">
        <v>69</v>
      </c>
      <c r="J218" s="95">
        <v>16715.2</v>
      </c>
      <c r="K218" s="95">
        <v>0</v>
      </c>
      <c r="L218" s="95">
        <v>0</v>
      </c>
    </row>
    <row r="219" spans="1:15" s="17" customFormat="1" ht="30.75" customHeight="1" x14ac:dyDescent="0.25">
      <c r="A219" s="77" t="s">
        <v>79</v>
      </c>
      <c r="B219" s="71" t="s">
        <v>52</v>
      </c>
      <c r="C219" s="81" t="s">
        <v>21</v>
      </c>
      <c r="D219" s="81" t="s">
        <v>36</v>
      </c>
      <c r="E219" s="81" t="s">
        <v>2</v>
      </c>
      <c r="F219" s="81" t="s">
        <v>3</v>
      </c>
      <c r="G219" s="139"/>
      <c r="H219" s="140"/>
      <c r="I219" s="141"/>
      <c r="J219" s="90">
        <f>SUM(J220)</f>
        <v>16789.900000000001</v>
      </c>
      <c r="K219" s="90">
        <f t="shared" ref="K219:L219" si="72">SUM(K220)</f>
        <v>25085</v>
      </c>
      <c r="L219" s="90">
        <f t="shared" si="72"/>
        <v>25987</v>
      </c>
    </row>
    <row r="220" spans="1:15" s="11" customFormat="1" ht="30" customHeight="1" x14ac:dyDescent="0.25">
      <c r="A220" s="77" t="s">
        <v>147</v>
      </c>
      <c r="B220" s="71" t="s">
        <v>53</v>
      </c>
      <c r="C220" s="81" t="s">
        <v>21</v>
      </c>
      <c r="D220" s="81" t="s">
        <v>38</v>
      </c>
      <c r="E220" s="81" t="s">
        <v>2</v>
      </c>
      <c r="F220" s="81" t="s">
        <v>3</v>
      </c>
      <c r="G220" s="142"/>
      <c r="H220" s="143"/>
      <c r="I220" s="144"/>
      <c r="J220" s="90">
        <f>+J221+J227+J223+J225</f>
        <v>16789.900000000001</v>
      </c>
      <c r="K220" s="90">
        <f t="shared" ref="K220:L220" si="73">+K221+K227+K223+K225</f>
        <v>25085</v>
      </c>
      <c r="L220" s="90">
        <f t="shared" si="73"/>
        <v>25987</v>
      </c>
    </row>
    <row r="221" spans="1:15" s="7" customFormat="1" ht="97.15" customHeight="1" x14ac:dyDescent="0.3">
      <c r="A221" s="77" t="s">
        <v>148</v>
      </c>
      <c r="B221" s="71" t="s">
        <v>288</v>
      </c>
      <c r="C221" s="81" t="s">
        <v>21</v>
      </c>
      <c r="D221" s="82" t="s">
        <v>38</v>
      </c>
      <c r="E221" s="103" t="s">
        <v>7</v>
      </c>
      <c r="F221" s="85" t="s">
        <v>3</v>
      </c>
      <c r="G221" s="103"/>
      <c r="H221" s="102"/>
      <c r="I221" s="102"/>
      <c r="J221" s="90">
        <f>+J222</f>
        <v>2739.9</v>
      </c>
      <c r="K221" s="90">
        <f t="shared" ref="K221:L227" si="74">+K222</f>
        <v>0</v>
      </c>
      <c r="L221" s="90">
        <f t="shared" si="74"/>
        <v>0</v>
      </c>
    </row>
    <row r="222" spans="1:15" s="22" customFormat="1" ht="46.9" customHeight="1" x14ac:dyDescent="0.3">
      <c r="A222" s="77"/>
      <c r="B222" s="92" t="s">
        <v>589</v>
      </c>
      <c r="C222" s="102" t="s">
        <v>21</v>
      </c>
      <c r="D222" s="118" t="s">
        <v>38</v>
      </c>
      <c r="E222" s="93" t="s">
        <v>7</v>
      </c>
      <c r="F222" s="145" t="s">
        <v>54</v>
      </c>
      <c r="G222" s="93" t="s">
        <v>183</v>
      </c>
      <c r="H222" s="102" t="s">
        <v>21</v>
      </c>
      <c r="I222" s="102" t="s">
        <v>81</v>
      </c>
      <c r="J222" s="95">
        <v>2739.9</v>
      </c>
      <c r="K222" s="95">
        <v>0</v>
      </c>
      <c r="L222" s="95">
        <v>0</v>
      </c>
    </row>
    <row r="223" spans="1:15" s="7" customFormat="1" ht="78.75" x14ac:dyDescent="0.3">
      <c r="A223" s="77" t="s">
        <v>290</v>
      </c>
      <c r="B223" s="71" t="s">
        <v>557</v>
      </c>
      <c r="C223" s="81" t="s">
        <v>21</v>
      </c>
      <c r="D223" s="82" t="s">
        <v>38</v>
      </c>
      <c r="E223" s="103" t="s">
        <v>4</v>
      </c>
      <c r="F223" s="85" t="s">
        <v>3</v>
      </c>
      <c r="G223" s="87"/>
      <c r="H223" s="88"/>
      <c r="I223" s="89"/>
      <c r="J223" s="90">
        <f>+J224</f>
        <v>14050</v>
      </c>
      <c r="K223" s="90">
        <f t="shared" si="74"/>
        <v>25085</v>
      </c>
      <c r="L223" s="90">
        <f t="shared" si="74"/>
        <v>25987</v>
      </c>
    </row>
    <row r="224" spans="1:15" s="22" customFormat="1" ht="34.15" customHeight="1" x14ac:dyDescent="0.3">
      <c r="A224" s="77"/>
      <c r="B224" s="92" t="s">
        <v>590</v>
      </c>
      <c r="C224" s="102" t="s">
        <v>21</v>
      </c>
      <c r="D224" s="118" t="s">
        <v>38</v>
      </c>
      <c r="E224" s="93" t="s">
        <v>4</v>
      </c>
      <c r="F224" s="145" t="s">
        <v>54</v>
      </c>
      <c r="G224" s="93" t="s">
        <v>183</v>
      </c>
      <c r="H224" s="102" t="s">
        <v>21</v>
      </c>
      <c r="I224" s="102" t="s">
        <v>81</v>
      </c>
      <c r="J224" s="95">
        <v>14050</v>
      </c>
      <c r="K224" s="95">
        <v>25085</v>
      </c>
      <c r="L224" s="95">
        <v>25987</v>
      </c>
    </row>
    <row r="225" spans="1:16" s="22" customFormat="1" ht="63" hidden="1" x14ac:dyDescent="0.3">
      <c r="A225" s="77" t="s">
        <v>328</v>
      </c>
      <c r="B225" s="71" t="s">
        <v>327</v>
      </c>
      <c r="C225" s="81" t="s">
        <v>21</v>
      </c>
      <c r="D225" s="82" t="s">
        <v>38</v>
      </c>
      <c r="E225" s="103" t="s">
        <v>21</v>
      </c>
      <c r="F225" s="85" t="s">
        <v>3</v>
      </c>
      <c r="G225" s="103"/>
      <c r="H225" s="102"/>
      <c r="I225" s="102"/>
      <c r="J225" s="90">
        <f>+J226</f>
        <v>0</v>
      </c>
      <c r="K225" s="90">
        <f t="shared" si="74"/>
        <v>0</v>
      </c>
      <c r="L225" s="90">
        <f t="shared" si="74"/>
        <v>0</v>
      </c>
    </row>
    <row r="226" spans="1:16" s="22" customFormat="1" ht="47.25" hidden="1" x14ac:dyDescent="0.3">
      <c r="A226" s="77"/>
      <c r="B226" s="92" t="s">
        <v>589</v>
      </c>
      <c r="C226" s="102" t="s">
        <v>21</v>
      </c>
      <c r="D226" s="118" t="s">
        <v>38</v>
      </c>
      <c r="E226" s="93" t="s">
        <v>21</v>
      </c>
      <c r="F226" s="145" t="s">
        <v>54</v>
      </c>
      <c r="G226" s="93" t="s">
        <v>183</v>
      </c>
      <c r="H226" s="102" t="s">
        <v>21</v>
      </c>
      <c r="I226" s="102" t="s">
        <v>81</v>
      </c>
      <c r="J226" s="95"/>
      <c r="K226" s="95"/>
      <c r="L226" s="95"/>
    </row>
    <row r="227" spans="1:16" s="22" customFormat="1" ht="56.45" hidden="1" customHeight="1" x14ac:dyDescent="0.3">
      <c r="A227" s="77" t="s">
        <v>325</v>
      </c>
      <c r="B227" s="71" t="s">
        <v>326</v>
      </c>
      <c r="C227" s="81" t="s">
        <v>21</v>
      </c>
      <c r="D227" s="82" t="s">
        <v>38</v>
      </c>
      <c r="E227" s="103" t="s">
        <v>30</v>
      </c>
      <c r="F227" s="85" t="s">
        <v>3</v>
      </c>
      <c r="G227" s="103"/>
      <c r="H227" s="102"/>
      <c r="I227" s="102"/>
      <c r="J227" s="90">
        <f>+J228</f>
        <v>0</v>
      </c>
      <c r="K227" s="90">
        <f t="shared" si="74"/>
        <v>0</v>
      </c>
      <c r="L227" s="90">
        <f t="shared" si="74"/>
        <v>0</v>
      </c>
    </row>
    <row r="228" spans="1:16" s="22" customFormat="1" ht="61.9" hidden="1" customHeight="1" x14ac:dyDescent="0.3">
      <c r="A228" s="77"/>
      <c r="B228" s="92" t="s">
        <v>591</v>
      </c>
      <c r="C228" s="102" t="s">
        <v>21</v>
      </c>
      <c r="D228" s="118" t="s">
        <v>38</v>
      </c>
      <c r="E228" s="93" t="s">
        <v>30</v>
      </c>
      <c r="F228" s="145" t="s">
        <v>337</v>
      </c>
      <c r="G228" s="93" t="s">
        <v>179</v>
      </c>
      <c r="H228" s="102" t="s">
        <v>21</v>
      </c>
      <c r="I228" s="102" t="s">
        <v>81</v>
      </c>
      <c r="J228" s="95"/>
      <c r="K228" s="95">
        <v>0</v>
      </c>
      <c r="L228" s="95">
        <v>0</v>
      </c>
    </row>
    <row r="229" spans="1:16" s="17" customFormat="1" ht="63" x14ac:dyDescent="0.25">
      <c r="A229" s="77" t="s">
        <v>23</v>
      </c>
      <c r="B229" s="71" t="s">
        <v>55</v>
      </c>
      <c r="C229" s="81" t="s">
        <v>30</v>
      </c>
      <c r="D229" s="81" t="s">
        <v>36</v>
      </c>
      <c r="E229" s="81" t="s">
        <v>2</v>
      </c>
      <c r="F229" s="81" t="s">
        <v>3</v>
      </c>
      <c r="G229" s="101"/>
      <c r="H229" s="101"/>
      <c r="I229" s="101"/>
      <c r="J229" s="90">
        <f>SUM(J230)</f>
        <v>11425.1</v>
      </c>
      <c r="K229" s="90">
        <f t="shared" ref="K229:L229" si="75">SUM(K230)</f>
        <v>10533.4</v>
      </c>
      <c r="L229" s="90">
        <f t="shared" si="75"/>
        <v>10533.4</v>
      </c>
    </row>
    <row r="230" spans="1:16" s="11" customFormat="1" ht="47.25" x14ac:dyDescent="0.25">
      <c r="A230" s="77" t="s">
        <v>149</v>
      </c>
      <c r="B230" s="71" t="s">
        <v>56</v>
      </c>
      <c r="C230" s="103" t="s">
        <v>30</v>
      </c>
      <c r="D230" s="103" t="s">
        <v>38</v>
      </c>
      <c r="E230" s="103" t="s">
        <v>2</v>
      </c>
      <c r="F230" s="103" t="s">
        <v>3</v>
      </c>
      <c r="G230" s="101"/>
      <c r="H230" s="101"/>
      <c r="I230" s="101"/>
      <c r="J230" s="90">
        <f>+J231+J234</f>
        <v>11425.1</v>
      </c>
      <c r="K230" s="90">
        <f>+K231+K234</f>
        <v>10533.4</v>
      </c>
      <c r="L230" s="90">
        <f>+L231+L234</f>
        <v>10533.4</v>
      </c>
    </row>
    <row r="231" spans="1:16" s="2" customFormat="1" ht="47.25" x14ac:dyDescent="0.25">
      <c r="A231" s="77" t="s">
        <v>150</v>
      </c>
      <c r="B231" s="71" t="s">
        <v>57</v>
      </c>
      <c r="C231" s="103" t="s">
        <v>30</v>
      </c>
      <c r="D231" s="103" t="s">
        <v>38</v>
      </c>
      <c r="E231" s="103" t="s">
        <v>1</v>
      </c>
      <c r="F231" s="103" t="s">
        <v>3</v>
      </c>
      <c r="G231" s="101"/>
      <c r="H231" s="101"/>
      <c r="I231" s="101"/>
      <c r="J231" s="90">
        <f>SUM(J232)</f>
        <v>11380.1</v>
      </c>
      <c r="K231" s="90">
        <f t="shared" ref="K231:P231" si="76">SUM(K232)</f>
        <v>10133.4</v>
      </c>
      <c r="L231" s="90">
        <f t="shared" si="76"/>
        <v>10133.4</v>
      </c>
      <c r="M231" s="21">
        <f t="shared" si="76"/>
        <v>0</v>
      </c>
      <c r="N231" s="21">
        <f t="shared" si="76"/>
        <v>0</v>
      </c>
      <c r="O231" s="21">
        <f t="shared" si="76"/>
        <v>0</v>
      </c>
      <c r="P231" s="21">
        <f t="shared" si="76"/>
        <v>0</v>
      </c>
    </row>
    <row r="232" spans="1:16" s="4" customFormat="1" ht="47.25" x14ac:dyDescent="0.3">
      <c r="A232" s="77"/>
      <c r="B232" s="71" t="s">
        <v>59</v>
      </c>
      <c r="C232" s="103" t="s">
        <v>30</v>
      </c>
      <c r="D232" s="103" t="s">
        <v>38</v>
      </c>
      <c r="E232" s="103" t="s">
        <v>1</v>
      </c>
      <c r="F232" s="103" t="s">
        <v>58</v>
      </c>
      <c r="G232" s="101"/>
      <c r="H232" s="101"/>
      <c r="I232" s="101"/>
      <c r="J232" s="90">
        <f>J233</f>
        <v>11380.1</v>
      </c>
      <c r="K232" s="90">
        <f t="shared" ref="K232:L232" si="77">K233</f>
        <v>10133.4</v>
      </c>
      <c r="L232" s="90">
        <f t="shared" si="77"/>
        <v>10133.4</v>
      </c>
    </row>
    <row r="233" spans="1:16" s="22" customFormat="1" x14ac:dyDescent="0.3">
      <c r="A233" s="91"/>
      <c r="B233" s="92" t="s">
        <v>310</v>
      </c>
      <c r="C233" s="102" t="s">
        <v>30</v>
      </c>
      <c r="D233" s="102" t="s">
        <v>38</v>
      </c>
      <c r="E233" s="102" t="s">
        <v>1</v>
      </c>
      <c r="F233" s="102" t="s">
        <v>58</v>
      </c>
      <c r="G233" s="102" t="s">
        <v>189</v>
      </c>
      <c r="H233" s="102" t="s">
        <v>4</v>
      </c>
      <c r="I233" s="102" t="s">
        <v>69</v>
      </c>
      <c r="J233" s="95">
        <v>11380.1</v>
      </c>
      <c r="K233" s="95">
        <v>10133.4</v>
      </c>
      <c r="L233" s="95">
        <v>10133.4</v>
      </c>
    </row>
    <row r="234" spans="1:16" s="7" customFormat="1" ht="47.25" x14ac:dyDescent="0.3">
      <c r="A234" s="77" t="s">
        <v>336</v>
      </c>
      <c r="B234" s="71" t="s">
        <v>335</v>
      </c>
      <c r="C234" s="103" t="s">
        <v>30</v>
      </c>
      <c r="D234" s="103" t="s">
        <v>38</v>
      </c>
      <c r="E234" s="103" t="s">
        <v>4</v>
      </c>
      <c r="F234" s="103" t="s">
        <v>3</v>
      </c>
      <c r="G234" s="96"/>
      <c r="H234" s="97"/>
      <c r="I234" s="98"/>
      <c r="J234" s="90">
        <f>+J235</f>
        <v>45</v>
      </c>
      <c r="K234" s="90">
        <f t="shared" ref="K234:L234" si="78">+K235</f>
        <v>400</v>
      </c>
      <c r="L234" s="90">
        <f t="shared" si="78"/>
        <v>400</v>
      </c>
    </row>
    <row r="235" spans="1:16" s="22" customFormat="1" ht="31.5" x14ac:dyDescent="0.3">
      <c r="A235" s="91"/>
      <c r="B235" s="71" t="s">
        <v>592</v>
      </c>
      <c r="C235" s="102" t="s">
        <v>30</v>
      </c>
      <c r="D235" s="102" t="s">
        <v>38</v>
      </c>
      <c r="E235" s="102" t="s">
        <v>4</v>
      </c>
      <c r="F235" s="102" t="s">
        <v>63</v>
      </c>
      <c r="G235" s="102" t="s">
        <v>179</v>
      </c>
      <c r="H235" s="102" t="s">
        <v>4</v>
      </c>
      <c r="I235" s="102" t="s">
        <v>69</v>
      </c>
      <c r="J235" s="95">
        <v>45</v>
      </c>
      <c r="K235" s="95">
        <v>400</v>
      </c>
      <c r="L235" s="95">
        <v>400</v>
      </c>
    </row>
    <row r="236" spans="1:16" s="17" customFormat="1" ht="31.5" x14ac:dyDescent="0.25">
      <c r="A236" s="77" t="s">
        <v>151</v>
      </c>
      <c r="B236" s="71" t="s">
        <v>60</v>
      </c>
      <c r="C236" s="103" t="s">
        <v>5</v>
      </c>
      <c r="D236" s="103" t="s">
        <v>36</v>
      </c>
      <c r="E236" s="103" t="s">
        <v>2</v>
      </c>
      <c r="F236" s="103" t="s">
        <v>3</v>
      </c>
      <c r="G236" s="101"/>
      <c r="H236" s="101"/>
      <c r="I236" s="101"/>
      <c r="J236" s="90">
        <f>SUM(J237)</f>
        <v>23449.5</v>
      </c>
      <c r="K236" s="90">
        <f t="shared" ref="K236:L236" si="79">SUM(K237)</f>
        <v>3771</v>
      </c>
      <c r="L236" s="90">
        <f t="shared" si="79"/>
        <v>3929</v>
      </c>
    </row>
    <row r="237" spans="1:16" s="11" customFormat="1" ht="16.5" x14ac:dyDescent="0.25">
      <c r="A237" s="77" t="s">
        <v>152</v>
      </c>
      <c r="B237" s="71" t="s">
        <v>62</v>
      </c>
      <c r="C237" s="103" t="s">
        <v>5</v>
      </c>
      <c r="D237" s="103" t="s">
        <v>38</v>
      </c>
      <c r="E237" s="103" t="s">
        <v>2</v>
      </c>
      <c r="F237" s="103" t="s">
        <v>61</v>
      </c>
      <c r="G237" s="101"/>
      <c r="H237" s="101"/>
      <c r="I237" s="101"/>
      <c r="J237" s="90">
        <f>SUM(J238+J242+J247+J250)</f>
        <v>23449.5</v>
      </c>
      <c r="K237" s="90">
        <f>SUM(K238+K242+K247+K250)</f>
        <v>3771</v>
      </c>
      <c r="L237" s="90">
        <f>SUM(L238+L242+L247+L250)</f>
        <v>3929</v>
      </c>
    </row>
    <row r="238" spans="1:16" s="9" customFormat="1" ht="31.5" x14ac:dyDescent="0.3">
      <c r="A238" s="77" t="s">
        <v>153</v>
      </c>
      <c r="B238" s="71" t="s">
        <v>247</v>
      </c>
      <c r="C238" s="103" t="s">
        <v>5</v>
      </c>
      <c r="D238" s="103" t="s">
        <v>38</v>
      </c>
      <c r="E238" s="103" t="s">
        <v>1</v>
      </c>
      <c r="F238" s="103" t="s">
        <v>3</v>
      </c>
      <c r="G238" s="101"/>
      <c r="H238" s="101"/>
      <c r="I238" s="101"/>
      <c r="J238" s="90">
        <f>SUM(J239)</f>
        <v>653.9</v>
      </c>
      <c r="K238" s="90">
        <f t="shared" ref="K238:L238" si="80">SUM(K239)</f>
        <v>467</v>
      </c>
      <c r="L238" s="90">
        <f t="shared" si="80"/>
        <v>486</v>
      </c>
    </row>
    <row r="239" spans="1:16" s="4" customFormat="1" x14ac:dyDescent="0.3">
      <c r="A239" s="77"/>
      <c r="B239" s="71" t="s">
        <v>64</v>
      </c>
      <c r="C239" s="103" t="s">
        <v>5</v>
      </c>
      <c r="D239" s="103" t="s">
        <v>38</v>
      </c>
      <c r="E239" s="103" t="s">
        <v>1</v>
      </c>
      <c r="F239" s="103" t="s">
        <v>63</v>
      </c>
      <c r="G239" s="101"/>
      <c r="H239" s="101"/>
      <c r="I239" s="101"/>
      <c r="J239" s="90">
        <f>SUM(J240:J241)</f>
        <v>653.9</v>
      </c>
      <c r="K239" s="90">
        <f t="shared" ref="K239:L239" si="81">SUM(K240:K241)</f>
        <v>467</v>
      </c>
      <c r="L239" s="90">
        <f t="shared" si="81"/>
        <v>486</v>
      </c>
    </row>
    <row r="240" spans="1:16" s="22" customFormat="1" ht="19.5" customHeight="1" x14ac:dyDescent="0.3">
      <c r="A240" s="91"/>
      <c r="B240" s="92" t="s">
        <v>178</v>
      </c>
      <c r="C240" s="102" t="s">
        <v>5</v>
      </c>
      <c r="D240" s="102" t="s">
        <v>38</v>
      </c>
      <c r="E240" s="102" t="s">
        <v>1</v>
      </c>
      <c r="F240" s="102" t="s">
        <v>63</v>
      </c>
      <c r="G240" s="102" t="s">
        <v>179</v>
      </c>
      <c r="H240" s="102" t="s">
        <v>1</v>
      </c>
      <c r="I240" s="102" t="s">
        <v>83</v>
      </c>
      <c r="J240" s="95">
        <v>653.9</v>
      </c>
      <c r="K240" s="95">
        <v>467</v>
      </c>
      <c r="L240" s="95">
        <v>486</v>
      </c>
    </row>
    <row r="241" spans="1:15" s="22" customFormat="1" ht="19.5" customHeight="1" x14ac:dyDescent="0.3">
      <c r="A241" s="91"/>
      <c r="B241" s="92" t="s">
        <v>182</v>
      </c>
      <c r="C241" s="102" t="s">
        <v>5</v>
      </c>
      <c r="D241" s="102" t="s">
        <v>38</v>
      </c>
      <c r="E241" s="102" t="s">
        <v>1</v>
      </c>
      <c r="F241" s="102" t="s">
        <v>63</v>
      </c>
      <c r="G241" s="102" t="s">
        <v>183</v>
      </c>
      <c r="H241" s="102" t="s">
        <v>1</v>
      </c>
      <c r="I241" s="102" t="s">
        <v>83</v>
      </c>
      <c r="J241" s="95">
        <v>0</v>
      </c>
      <c r="K241" s="95">
        <v>0</v>
      </c>
      <c r="L241" s="95">
        <v>0</v>
      </c>
    </row>
    <row r="242" spans="1:15" s="9" customFormat="1" ht="18.75" x14ac:dyDescent="0.3">
      <c r="A242" s="77" t="s">
        <v>245</v>
      </c>
      <c r="B242" s="71" t="s">
        <v>644</v>
      </c>
      <c r="C242" s="103" t="s">
        <v>5</v>
      </c>
      <c r="D242" s="103" t="s">
        <v>38</v>
      </c>
      <c r="E242" s="103" t="s">
        <v>7</v>
      </c>
      <c r="F242" s="103" t="s">
        <v>3</v>
      </c>
      <c r="G242" s="101"/>
      <c r="H242" s="101"/>
      <c r="I242" s="101"/>
      <c r="J242" s="90">
        <f>SUM(J243)</f>
        <v>15795.599999999999</v>
      </c>
      <c r="K242" s="90">
        <f t="shared" ref="K242:L242" si="82">SUM(K243)</f>
        <v>3304</v>
      </c>
      <c r="L242" s="90">
        <f t="shared" si="82"/>
        <v>3443</v>
      </c>
    </row>
    <row r="243" spans="1:15" s="4" customFormat="1" x14ac:dyDescent="0.3">
      <c r="A243" s="77"/>
      <c r="B243" s="71" t="s">
        <v>64</v>
      </c>
      <c r="C243" s="103" t="s">
        <v>5</v>
      </c>
      <c r="D243" s="103" t="s">
        <v>38</v>
      </c>
      <c r="E243" s="103" t="s">
        <v>7</v>
      </c>
      <c r="F243" s="103" t="s">
        <v>63</v>
      </c>
      <c r="G243" s="101"/>
      <c r="H243" s="101"/>
      <c r="I243" s="101"/>
      <c r="J243" s="90">
        <f>SUM(J244+J246+J245)</f>
        <v>15795.599999999999</v>
      </c>
      <c r="K243" s="90">
        <f t="shared" ref="K243:L243" si="83">SUM(K244+K246)</f>
        <v>3304</v>
      </c>
      <c r="L243" s="90">
        <f t="shared" si="83"/>
        <v>3443</v>
      </c>
    </row>
    <row r="244" spans="1:15" s="22" customFormat="1" x14ac:dyDescent="0.3">
      <c r="A244" s="91"/>
      <c r="B244" s="92" t="s">
        <v>178</v>
      </c>
      <c r="C244" s="102" t="s">
        <v>5</v>
      </c>
      <c r="D244" s="102" t="s">
        <v>38</v>
      </c>
      <c r="E244" s="102" t="s">
        <v>7</v>
      </c>
      <c r="F244" s="102" t="s">
        <v>63</v>
      </c>
      <c r="G244" s="102" t="s">
        <v>179</v>
      </c>
      <c r="H244" s="102" t="s">
        <v>1</v>
      </c>
      <c r="I244" s="102" t="s">
        <v>83</v>
      </c>
      <c r="J244" s="95">
        <v>15509.3</v>
      </c>
      <c r="K244" s="95">
        <v>3194</v>
      </c>
      <c r="L244" s="95">
        <v>3333</v>
      </c>
      <c r="M244" s="22">
        <v>2700</v>
      </c>
      <c r="N244" s="22">
        <v>1000</v>
      </c>
      <c r="O244" s="22">
        <v>1000</v>
      </c>
    </row>
    <row r="245" spans="1:15" s="22" customFormat="1" x14ac:dyDescent="0.3">
      <c r="A245" s="91"/>
      <c r="B245" s="92" t="s">
        <v>178</v>
      </c>
      <c r="C245" s="102" t="s">
        <v>5</v>
      </c>
      <c r="D245" s="102" t="s">
        <v>38</v>
      </c>
      <c r="E245" s="102" t="s">
        <v>7</v>
      </c>
      <c r="F245" s="102" t="s">
        <v>63</v>
      </c>
      <c r="G245" s="118" t="s">
        <v>179</v>
      </c>
      <c r="H245" s="102" t="s">
        <v>1</v>
      </c>
      <c r="I245" s="104" t="s">
        <v>83</v>
      </c>
      <c r="J245" s="95">
        <v>194.3</v>
      </c>
      <c r="K245" s="95">
        <v>0</v>
      </c>
      <c r="L245" s="95">
        <v>0</v>
      </c>
    </row>
    <row r="246" spans="1:15" s="22" customFormat="1" x14ac:dyDescent="0.3">
      <c r="A246" s="91"/>
      <c r="B246" s="92" t="s">
        <v>182</v>
      </c>
      <c r="C246" s="102" t="s">
        <v>5</v>
      </c>
      <c r="D246" s="102" t="s">
        <v>38</v>
      </c>
      <c r="E246" s="102" t="s">
        <v>7</v>
      </c>
      <c r="F246" s="102" t="s">
        <v>63</v>
      </c>
      <c r="G246" s="118" t="s">
        <v>183</v>
      </c>
      <c r="H246" s="102" t="s">
        <v>1</v>
      </c>
      <c r="I246" s="104" t="s">
        <v>83</v>
      </c>
      <c r="J246" s="95">
        <v>92</v>
      </c>
      <c r="K246" s="95">
        <v>110</v>
      </c>
      <c r="L246" s="95">
        <v>110</v>
      </c>
    </row>
    <row r="247" spans="1:15" s="7" customFormat="1" ht="47.25" x14ac:dyDescent="0.3">
      <c r="A247" s="77" t="s">
        <v>248</v>
      </c>
      <c r="B247" s="71" t="s">
        <v>277</v>
      </c>
      <c r="C247" s="103" t="s">
        <v>5</v>
      </c>
      <c r="D247" s="103" t="s">
        <v>38</v>
      </c>
      <c r="E247" s="103" t="s">
        <v>4</v>
      </c>
      <c r="F247" s="103" t="s">
        <v>3</v>
      </c>
      <c r="G247" s="136"/>
      <c r="H247" s="137"/>
      <c r="I247" s="138"/>
      <c r="J247" s="90">
        <f t="shared" ref="J247:L248" si="84">J248</f>
        <v>7000</v>
      </c>
      <c r="K247" s="90">
        <f t="shared" si="84"/>
        <v>0</v>
      </c>
      <c r="L247" s="90">
        <f t="shared" si="84"/>
        <v>0</v>
      </c>
    </row>
    <row r="248" spans="1:15" s="22" customFormat="1" x14ac:dyDescent="0.3">
      <c r="A248" s="77"/>
      <c r="B248" s="71" t="s">
        <v>64</v>
      </c>
      <c r="C248" s="103" t="s">
        <v>5</v>
      </c>
      <c r="D248" s="103" t="s">
        <v>38</v>
      </c>
      <c r="E248" s="103" t="s">
        <v>4</v>
      </c>
      <c r="F248" s="103" t="s">
        <v>63</v>
      </c>
      <c r="G248" s="136"/>
      <c r="H248" s="137"/>
      <c r="I248" s="138"/>
      <c r="J248" s="90">
        <f t="shared" si="84"/>
        <v>7000</v>
      </c>
      <c r="K248" s="90">
        <f t="shared" si="84"/>
        <v>0</v>
      </c>
      <c r="L248" s="90">
        <f t="shared" si="84"/>
        <v>0</v>
      </c>
    </row>
    <row r="249" spans="1:15" s="22" customFormat="1" ht="15" customHeight="1" x14ac:dyDescent="0.3">
      <c r="A249" s="91"/>
      <c r="B249" s="92" t="s">
        <v>182</v>
      </c>
      <c r="C249" s="102" t="s">
        <v>5</v>
      </c>
      <c r="D249" s="102" t="s">
        <v>38</v>
      </c>
      <c r="E249" s="102" t="s">
        <v>4</v>
      </c>
      <c r="F249" s="102" t="s">
        <v>63</v>
      </c>
      <c r="G249" s="102" t="s">
        <v>183</v>
      </c>
      <c r="H249" s="102" t="s">
        <v>21</v>
      </c>
      <c r="I249" s="102" t="s">
        <v>34</v>
      </c>
      <c r="J249" s="95">
        <v>7000</v>
      </c>
      <c r="K249" s="95">
        <v>0</v>
      </c>
      <c r="L249" s="95">
        <v>0</v>
      </c>
    </row>
    <row r="250" spans="1:15" s="22" customFormat="1" ht="48.6" hidden="1" customHeight="1" x14ac:dyDescent="0.3">
      <c r="A250" s="77" t="s">
        <v>457</v>
      </c>
      <c r="B250" s="71" t="s">
        <v>361</v>
      </c>
      <c r="C250" s="103" t="s">
        <v>5</v>
      </c>
      <c r="D250" s="103" t="s">
        <v>38</v>
      </c>
      <c r="E250" s="103" t="s">
        <v>5</v>
      </c>
      <c r="F250" s="103" t="s">
        <v>3</v>
      </c>
      <c r="G250" s="136"/>
      <c r="H250" s="137"/>
      <c r="I250" s="138"/>
      <c r="J250" s="95">
        <f t="shared" ref="J250:L251" si="85">J251</f>
        <v>0</v>
      </c>
      <c r="K250" s="95">
        <f t="shared" si="85"/>
        <v>0</v>
      </c>
      <c r="L250" s="95">
        <f t="shared" si="85"/>
        <v>0</v>
      </c>
    </row>
    <row r="251" spans="1:15" s="22" customFormat="1" ht="16.899999999999999" hidden="1" customHeight="1" x14ac:dyDescent="0.3">
      <c r="A251" s="91"/>
      <c r="B251" s="71" t="s">
        <v>64</v>
      </c>
      <c r="C251" s="103" t="s">
        <v>5</v>
      </c>
      <c r="D251" s="103" t="s">
        <v>38</v>
      </c>
      <c r="E251" s="103" t="s">
        <v>5</v>
      </c>
      <c r="F251" s="103" t="s">
        <v>65</v>
      </c>
      <c r="G251" s="118"/>
      <c r="H251" s="120"/>
      <c r="I251" s="104"/>
      <c r="J251" s="95">
        <f t="shared" si="85"/>
        <v>0</v>
      </c>
      <c r="K251" s="95">
        <f t="shared" si="85"/>
        <v>0</v>
      </c>
      <c r="L251" s="95">
        <f t="shared" si="85"/>
        <v>0</v>
      </c>
    </row>
    <row r="252" spans="1:15" s="22" customFormat="1" ht="15.6" hidden="1" customHeight="1" x14ac:dyDescent="0.3">
      <c r="A252" s="91"/>
      <c r="B252" s="92" t="s">
        <v>25</v>
      </c>
      <c r="C252" s="102" t="s">
        <v>5</v>
      </c>
      <c r="D252" s="102" t="s">
        <v>38</v>
      </c>
      <c r="E252" s="102" t="s">
        <v>5</v>
      </c>
      <c r="F252" s="102" t="s">
        <v>65</v>
      </c>
      <c r="G252" s="102" t="s">
        <v>184</v>
      </c>
      <c r="H252" s="120" t="s">
        <v>1</v>
      </c>
      <c r="I252" s="102" t="s">
        <v>83</v>
      </c>
      <c r="J252" s="95"/>
      <c r="K252" s="95">
        <v>0</v>
      </c>
      <c r="L252" s="95">
        <v>0</v>
      </c>
    </row>
    <row r="253" spans="1:15" s="17" customFormat="1" ht="47.25" x14ac:dyDescent="0.25">
      <c r="A253" s="77" t="s">
        <v>154</v>
      </c>
      <c r="B253" s="71" t="s">
        <v>66</v>
      </c>
      <c r="C253" s="103" t="s">
        <v>34</v>
      </c>
      <c r="D253" s="103" t="s">
        <v>36</v>
      </c>
      <c r="E253" s="103" t="s">
        <v>2</v>
      </c>
      <c r="F253" s="103" t="s">
        <v>3</v>
      </c>
      <c r="G253" s="101"/>
      <c r="H253" s="101"/>
      <c r="I253" s="101"/>
      <c r="J253" s="90">
        <f>SUM(J254+J262)</f>
        <v>80982.899999999994</v>
      </c>
      <c r="K253" s="90">
        <f>SUM(K254+K262)</f>
        <v>72889.399999999994</v>
      </c>
      <c r="L253" s="90">
        <f>SUM(L254+L262)</f>
        <v>3459.8</v>
      </c>
    </row>
    <row r="254" spans="1:15" s="11" customFormat="1" ht="31.5" x14ac:dyDescent="0.25">
      <c r="A254" s="77" t="s">
        <v>155</v>
      </c>
      <c r="B254" s="71" t="s">
        <v>67</v>
      </c>
      <c r="C254" s="103" t="s">
        <v>34</v>
      </c>
      <c r="D254" s="103" t="s">
        <v>38</v>
      </c>
      <c r="E254" s="103" t="s">
        <v>2</v>
      </c>
      <c r="F254" s="103" t="s">
        <v>3</v>
      </c>
      <c r="G254" s="101"/>
      <c r="H254" s="101"/>
      <c r="I254" s="101"/>
      <c r="J254" s="90">
        <f>SUM(J255)</f>
        <v>1347.4</v>
      </c>
      <c r="K254" s="90">
        <f t="shared" ref="K254:L254" si="86">SUM(K255)</f>
        <v>517</v>
      </c>
      <c r="L254" s="90">
        <f t="shared" si="86"/>
        <v>576</v>
      </c>
    </row>
    <row r="255" spans="1:15" s="2" customFormat="1" ht="21" customHeight="1" x14ac:dyDescent="0.25">
      <c r="A255" s="77" t="s">
        <v>156</v>
      </c>
      <c r="B255" s="71" t="s">
        <v>219</v>
      </c>
      <c r="C255" s="103" t="s">
        <v>34</v>
      </c>
      <c r="D255" s="103" t="s">
        <v>38</v>
      </c>
      <c r="E255" s="103" t="s">
        <v>1</v>
      </c>
      <c r="F255" s="103" t="s">
        <v>3</v>
      </c>
      <c r="G255" s="101"/>
      <c r="H255" s="101"/>
      <c r="I255" s="101"/>
      <c r="J255" s="90">
        <f>+J256+J259</f>
        <v>1347.4</v>
      </c>
      <c r="K255" s="90">
        <f t="shared" ref="K255:L255" si="87">+K256+K259</f>
        <v>517</v>
      </c>
      <c r="L255" s="90">
        <f t="shared" si="87"/>
        <v>576</v>
      </c>
    </row>
    <row r="256" spans="1:15" s="22" customFormat="1" ht="54.6" customHeight="1" x14ac:dyDescent="0.3">
      <c r="A256" s="91"/>
      <c r="B256" s="71" t="s">
        <v>449</v>
      </c>
      <c r="C256" s="103" t="s">
        <v>34</v>
      </c>
      <c r="D256" s="103" t="s">
        <v>38</v>
      </c>
      <c r="E256" s="103" t="s">
        <v>1</v>
      </c>
      <c r="F256" s="103" t="s">
        <v>286</v>
      </c>
      <c r="G256" s="103"/>
      <c r="H256" s="103"/>
      <c r="I256" s="103"/>
      <c r="J256" s="90">
        <f>+J257+J258</f>
        <v>300</v>
      </c>
      <c r="K256" s="90">
        <f t="shared" ref="K256:L256" si="88">+K257+K258</f>
        <v>0</v>
      </c>
      <c r="L256" s="90">
        <f t="shared" si="88"/>
        <v>0</v>
      </c>
    </row>
    <row r="257" spans="1:12" s="22" customFormat="1" ht="15.6" customHeight="1" x14ac:dyDescent="0.3">
      <c r="A257" s="91"/>
      <c r="B257" s="92" t="s">
        <v>182</v>
      </c>
      <c r="C257" s="102" t="s">
        <v>34</v>
      </c>
      <c r="D257" s="102" t="s">
        <v>38</v>
      </c>
      <c r="E257" s="102" t="s">
        <v>1</v>
      </c>
      <c r="F257" s="102" t="s">
        <v>286</v>
      </c>
      <c r="G257" s="102" t="s">
        <v>183</v>
      </c>
      <c r="H257" s="102" t="s">
        <v>21</v>
      </c>
      <c r="I257" s="102" t="s">
        <v>30</v>
      </c>
      <c r="J257" s="95">
        <v>300</v>
      </c>
      <c r="K257" s="95">
        <v>0</v>
      </c>
      <c r="L257" s="95">
        <v>0</v>
      </c>
    </row>
    <row r="258" spans="1:12" s="22" customFormat="1" ht="17.45" hidden="1" customHeight="1" x14ac:dyDescent="0.3">
      <c r="A258" s="91"/>
      <c r="B258" s="92" t="s">
        <v>448</v>
      </c>
      <c r="C258" s="102" t="s">
        <v>34</v>
      </c>
      <c r="D258" s="102" t="s">
        <v>38</v>
      </c>
      <c r="E258" s="102" t="s">
        <v>1</v>
      </c>
      <c r="F258" s="102" t="s">
        <v>286</v>
      </c>
      <c r="G258" s="102" t="s">
        <v>179</v>
      </c>
      <c r="H258" s="102" t="s">
        <v>21</v>
      </c>
      <c r="I258" s="102" t="s">
        <v>30</v>
      </c>
      <c r="J258" s="95">
        <v>0</v>
      </c>
      <c r="K258" s="95">
        <v>0</v>
      </c>
      <c r="L258" s="95">
        <v>0</v>
      </c>
    </row>
    <row r="259" spans="1:12" s="22" customFormat="1" ht="17.45" customHeight="1" x14ac:dyDescent="0.3">
      <c r="A259" s="91"/>
      <c r="B259" s="71" t="s">
        <v>64</v>
      </c>
      <c r="C259" s="103" t="s">
        <v>34</v>
      </c>
      <c r="D259" s="103" t="s">
        <v>38</v>
      </c>
      <c r="E259" s="103" t="s">
        <v>1</v>
      </c>
      <c r="F259" s="103" t="s">
        <v>63</v>
      </c>
      <c r="G259" s="96"/>
      <c r="H259" s="97"/>
      <c r="I259" s="98"/>
      <c r="J259" s="90">
        <f>J260+J261</f>
        <v>1047.4000000000001</v>
      </c>
      <c r="K259" s="90">
        <f t="shared" ref="K259:L259" si="89">K260+K261</f>
        <v>517</v>
      </c>
      <c r="L259" s="90">
        <f t="shared" si="89"/>
        <v>576</v>
      </c>
    </row>
    <row r="260" spans="1:12" s="22" customFormat="1" ht="17.45" customHeight="1" x14ac:dyDescent="0.3">
      <c r="A260" s="91"/>
      <c r="B260" s="92" t="s">
        <v>448</v>
      </c>
      <c r="C260" s="102" t="s">
        <v>34</v>
      </c>
      <c r="D260" s="102" t="s">
        <v>38</v>
      </c>
      <c r="E260" s="102" t="s">
        <v>1</v>
      </c>
      <c r="F260" s="102" t="s">
        <v>63</v>
      </c>
      <c r="G260" s="102" t="s">
        <v>179</v>
      </c>
      <c r="H260" s="102" t="s">
        <v>21</v>
      </c>
      <c r="I260" s="102" t="s">
        <v>30</v>
      </c>
      <c r="J260" s="95">
        <v>721.9</v>
      </c>
      <c r="K260" s="95">
        <v>301</v>
      </c>
      <c r="L260" s="95">
        <v>351</v>
      </c>
    </row>
    <row r="261" spans="1:12" s="22" customFormat="1" ht="17.45" customHeight="1" x14ac:dyDescent="0.3">
      <c r="A261" s="91"/>
      <c r="B261" s="92" t="s">
        <v>186</v>
      </c>
      <c r="C261" s="102" t="s">
        <v>34</v>
      </c>
      <c r="D261" s="102" t="s">
        <v>38</v>
      </c>
      <c r="E261" s="102" t="s">
        <v>1</v>
      </c>
      <c r="F261" s="102" t="s">
        <v>63</v>
      </c>
      <c r="G261" s="102" t="s">
        <v>185</v>
      </c>
      <c r="H261" s="102" t="s">
        <v>21</v>
      </c>
      <c r="I261" s="102" t="s">
        <v>30</v>
      </c>
      <c r="J261" s="95">
        <v>325.5</v>
      </c>
      <c r="K261" s="95">
        <v>216</v>
      </c>
      <c r="L261" s="95">
        <v>225</v>
      </c>
    </row>
    <row r="262" spans="1:12" s="11" customFormat="1" ht="16.5" x14ac:dyDescent="0.25">
      <c r="A262" s="77" t="s">
        <v>193</v>
      </c>
      <c r="B262" s="71" t="s">
        <v>298</v>
      </c>
      <c r="C262" s="103" t="s">
        <v>34</v>
      </c>
      <c r="D262" s="103" t="s">
        <v>68</v>
      </c>
      <c r="E262" s="103" t="s">
        <v>2</v>
      </c>
      <c r="F262" s="103" t="s">
        <v>3</v>
      </c>
      <c r="G262" s="101"/>
      <c r="H262" s="101"/>
      <c r="I262" s="101"/>
      <c r="J262" s="90">
        <f>+J263</f>
        <v>79635.5</v>
      </c>
      <c r="K262" s="90">
        <f>+K263</f>
        <v>72372.399999999994</v>
      </c>
      <c r="L262" s="90">
        <f>+L263</f>
        <v>2883.8</v>
      </c>
    </row>
    <row r="263" spans="1:12" s="2" customFormat="1" ht="33" customHeight="1" x14ac:dyDescent="0.25">
      <c r="A263" s="77" t="s">
        <v>194</v>
      </c>
      <c r="B263" s="71" t="s">
        <v>299</v>
      </c>
      <c r="C263" s="103" t="s">
        <v>34</v>
      </c>
      <c r="D263" s="103" t="s">
        <v>68</v>
      </c>
      <c r="E263" s="103" t="s">
        <v>1</v>
      </c>
      <c r="F263" s="103" t="s">
        <v>3</v>
      </c>
      <c r="G263" s="101"/>
      <c r="H263" s="101"/>
      <c r="I263" s="101"/>
      <c r="J263" s="90">
        <f>+J264+J266</f>
        <v>79635.5</v>
      </c>
      <c r="K263" s="90">
        <f t="shared" ref="K263:L263" si="90">+K264+K266</f>
        <v>72372.399999999994</v>
      </c>
      <c r="L263" s="90">
        <f t="shared" si="90"/>
        <v>2883.8</v>
      </c>
    </row>
    <row r="264" spans="1:12" s="30" customFormat="1" ht="16.5" x14ac:dyDescent="0.25">
      <c r="A264" s="77"/>
      <c r="B264" s="71" t="s">
        <v>25</v>
      </c>
      <c r="C264" s="103" t="s">
        <v>34</v>
      </c>
      <c r="D264" s="103" t="s">
        <v>68</v>
      </c>
      <c r="E264" s="103" t="s">
        <v>1</v>
      </c>
      <c r="F264" s="103" t="s">
        <v>65</v>
      </c>
      <c r="G264" s="103"/>
      <c r="H264" s="103"/>
      <c r="I264" s="103"/>
      <c r="J264" s="90">
        <f>+J265</f>
        <v>7559.7</v>
      </c>
      <c r="K264" s="90">
        <f t="shared" ref="K264:L264" si="91">+K265</f>
        <v>0</v>
      </c>
      <c r="L264" s="90">
        <f t="shared" si="91"/>
        <v>0</v>
      </c>
    </row>
    <row r="265" spans="1:12" s="31" customFormat="1" ht="16.5" x14ac:dyDescent="0.25">
      <c r="A265" s="91"/>
      <c r="B265" s="92" t="s">
        <v>545</v>
      </c>
      <c r="C265" s="102" t="s">
        <v>34</v>
      </c>
      <c r="D265" s="102" t="s">
        <v>68</v>
      </c>
      <c r="E265" s="102" t="s">
        <v>1</v>
      </c>
      <c r="F265" s="102" t="s">
        <v>65</v>
      </c>
      <c r="G265" s="102" t="s">
        <v>184</v>
      </c>
      <c r="H265" s="102" t="s">
        <v>30</v>
      </c>
      <c r="I265" s="102" t="s">
        <v>30</v>
      </c>
      <c r="J265" s="95">
        <v>7559.7</v>
      </c>
      <c r="K265" s="95">
        <v>0</v>
      </c>
      <c r="L265" s="95">
        <v>0</v>
      </c>
    </row>
    <row r="266" spans="1:12" s="4" customFormat="1" ht="31.5" x14ac:dyDescent="0.3">
      <c r="A266" s="77"/>
      <c r="B266" s="71" t="s">
        <v>300</v>
      </c>
      <c r="C266" s="103" t="s">
        <v>34</v>
      </c>
      <c r="D266" s="103" t="s">
        <v>68</v>
      </c>
      <c r="E266" s="103" t="s">
        <v>1</v>
      </c>
      <c r="F266" s="103" t="s">
        <v>319</v>
      </c>
      <c r="G266" s="101"/>
      <c r="H266" s="101"/>
      <c r="I266" s="101"/>
      <c r="J266" s="90">
        <f>SUM(J267:J272)</f>
        <v>72075.8</v>
      </c>
      <c r="K266" s="90">
        <f t="shared" ref="K266:L266" si="92">SUM(K267:K272)</f>
        <v>72372.399999999994</v>
      </c>
      <c r="L266" s="90">
        <f t="shared" si="92"/>
        <v>2883.8</v>
      </c>
    </row>
    <row r="267" spans="1:12" s="22" customFormat="1" x14ac:dyDescent="0.3">
      <c r="A267" s="91"/>
      <c r="B267" s="92" t="s">
        <v>315</v>
      </c>
      <c r="C267" s="102" t="s">
        <v>34</v>
      </c>
      <c r="D267" s="102" t="s">
        <v>68</v>
      </c>
      <c r="E267" s="102" t="s">
        <v>1</v>
      </c>
      <c r="F267" s="102" t="s">
        <v>319</v>
      </c>
      <c r="G267" s="102" t="s">
        <v>184</v>
      </c>
      <c r="H267" s="102" t="s">
        <v>30</v>
      </c>
      <c r="I267" s="102" t="s">
        <v>30</v>
      </c>
      <c r="J267" s="95">
        <v>57096</v>
      </c>
      <c r="K267" s="95">
        <v>71872.399999999994</v>
      </c>
      <c r="L267" s="95">
        <v>0</v>
      </c>
    </row>
    <row r="268" spans="1:12" s="22" customFormat="1" ht="16.899999999999999" customHeight="1" x14ac:dyDescent="0.3">
      <c r="A268" s="91"/>
      <c r="B268" s="92" t="s">
        <v>324</v>
      </c>
      <c r="C268" s="102" t="s">
        <v>34</v>
      </c>
      <c r="D268" s="102" t="s">
        <v>68</v>
      </c>
      <c r="E268" s="102" t="s">
        <v>1</v>
      </c>
      <c r="F268" s="102" t="s">
        <v>319</v>
      </c>
      <c r="G268" s="102" t="s">
        <v>184</v>
      </c>
      <c r="H268" s="102" t="s">
        <v>30</v>
      </c>
      <c r="I268" s="102" t="s">
        <v>30</v>
      </c>
      <c r="J268" s="95">
        <v>14979.8</v>
      </c>
      <c r="K268" s="95">
        <v>0</v>
      </c>
      <c r="L268" s="95">
        <v>0</v>
      </c>
    </row>
    <row r="269" spans="1:12" s="22" customFormat="1" ht="16.899999999999999" customHeight="1" x14ac:dyDescent="0.3">
      <c r="A269" s="91"/>
      <c r="B269" s="92" t="s">
        <v>254</v>
      </c>
      <c r="C269" s="102" t="s">
        <v>34</v>
      </c>
      <c r="D269" s="102" t="s">
        <v>68</v>
      </c>
      <c r="E269" s="102" t="s">
        <v>1</v>
      </c>
      <c r="F269" s="102" t="s">
        <v>319</v>
      </c>
      <c r="G269" s="102" t="s">
        <v>185</v>
      </c>
      <c r="H269" s="102" t="s">
        <v>69</v>
      </c>
      <c r="I269" s="102" t="s">
        <v>4</v>
      </c>
      <c r="J269" s="95">
        <v>0</v>
      </c>
      <c r="K269" s="95">
        <v>0</v>
      </c>
      <c r="L269" s="95">
        <v>2383.8000000000002</v>
      </c>
    </row>
    <row r="270" spans="1:12" s="22" customFormat="1" ht="14.45" customHeight="1" x14ac:dyDescent="0.3">
      <c r="A270" s="91"/>
      <c r="B270" s="92" t="s">
        <v>255</v>
      </c>
      <c r="C270" s="102" t="s">
        <v>34</v>
      </c>
      <c r="D270" s="102" t="s">
        <v>68</v>
      </c>
      <c r="E270" s="102" t="s">
        <v>1</v>
      </c>
      <c r="F270" s="102" t="s">
        <v>319</v>
      </c>
      <c r="G270" s="102" t="s">
        <v>185</v>
      </c>
      <c r="H270" s="102" t="s">
        <v>69</v>
      </c>
      <c r="I270" s="102" t="s">
        <v>4</v>
      </c>
      <c r="J270" s="95">
        <v>0</v>
      </c>
      <c r="K270" s="95">
        <v>500</v>
      </c>
      <c r="L270" s="95">
        <v>500</v>
      </c>
    </row>
    <row r="271" spans="1:12" s="22" customFormat="1" ht="25.9" hidden="1" customHeight="1" x14ac:dyDescent="0.3">
      <c r="A271" s="91"/>
      <c r="B271" s="92" t="s">
        <v>315</v>
      </c>
      <c r="C271" s="102" t="s">
        <v>34</v>
      </c>
      <c r="D271" s="102" t="s">
        <v>68</v>
      </c>
      <c r="E271" s="102" t="s">
        <v>1</v>
      </c>
      <c r="F271" s="94" t="s">
        <v>451</v>
      </c>
      <c r="G271" s="102" t="s">
        <v>184</v>
      </c>
      <c r="H271" s="102" t="s">
        <v>30</v>
      </c>
      <c r="I271" s="102" t="s">
        <v>30</v>
      </c>
      <c r="J271" s="95">
        <v>0</v>
      </c>
      <c r="K271" s="95">
        <v>0</v>
      </c>
      <c r="L271" s="95">
        <v>0</v>
      </c>
    </row>
    <row r="272" spans="1:12" s="22" customFormat="1" hidden="1" x14ac:dyDescent="0.3">
      <c r="A272" s="91"/>
      <c r="B272" s="92" t="s">
        <v>324</v>
      </c>
      <c r="C272" s="102" t="s">
        <v>34</v>
      </c>
      <c r="D272" s="102" t="s">
        <v>68</v>
      </c>
      <c r="E272" s="102" t="s">
        <v>1</v>
      </c>
      <c r="F272" s="94" t="s">
        <v>451</v>
      </c>
      <c r="G272" s="102" t="s">
        <v>184</v>
      </c>
      <c r="H272" s="102" t="s">
        <v>30</v>
      </c>
      <c r="I272" s="102" t="s">
        <v>30</v>
      </c>
      <c r="J272" s="95">
        <v>0</v>
      </c>
      <c r="K272" s="95">
        <v>0</v>
      </c>
      <c r="L272" s="95">
        <v>0</v>
      </c>
    </row>
    <row r="273" spans="1:16" s="17" customFormat="1" ht="32.25" customHeight="1" x14ac:dyDescent="0.25">
      <c r="A273" s="77" t="s">
        <v>27</v>
      </c>
      <c r="B273" s="71" t="s">
        <v>70</v>
      </c>
      <c r="C273" s="103" t="s">
        <v>69</v>
      </c>
      <c r="D273" s="103" t="s">
        <v>36</v>
      </c>
      <c r="E273" s="103" t="s">
        <v>2</v>
      </c>
      <c r="F273" s="103" t="s">
        <v>3</v>
      </c>
      <c r="G273" s="146"/>
      <c r="H273" s="146"/>
      <c r="I273" s="146"/>
      <c r="J273" s="90">
        <f>+J274++J281</f>
        <v>343765.8</v>
      </c>
      <c r="K273" s="90">
        <f>+K274++K281</f>
        <v>242083.8</v>
      </c>
      <c r="L273" s="90">
        <f>+L274++L281</f>
        <v>336064.3</v>
      </c>
    </row>
    <row r="274" spans="1:16" s="11" customFormat="1" ht="65.45" customHeight="1" x14ac:dyDescent="0.25">
      <c r="A274" s="77" t="s">
        <v>157</v>
      </c>
      <c r="B274" s="71" t="s">
        <v>647</v>
      </c>
      <c r="C274" s="103" t="s">
        <v>69</v>
      </c>
      <c r="D274" s="103" t="s">
        <v>38</v>
      </c>
      <c r="E274" s="103" t="s">
        <v>2</v>
      </c>
      <c r="F274" s="103" t="s">
        <v>3</v>
      </c>
      <c r="G274" s="125"/>
      <c r="H274" s="125"/>
      <c r="I274" s="125"/>
      <c r="J274" s="90">
        <f>+J275+J277</f>
        <v>39844.800000000003</v>
      </c>
      <c r="K274" s="90">
        <f t="shared" ref="K274:L274" si="93">+K275+K277</f>
        <v>41514.199999999997</v>
      </c>
      <c r="L274" s="90">
        <f t="shared" si="93"/>
        <v>42743.3</v>
      </c>
    </row>
    <row r="275" spans="1:16" s="22" customFormat="1" ht="25.9" hidden="1" customHeight="1" x14ac:dyDescent="0.3">
      <c r="A275" s="77" t="s">
        <v>158</v>
      </c>
      <c r="B275" s="71" t="s">
        <v>209</v>
      </c>
      <c r="C275" s="103" t="s">
        <v>69</v>
      </c>
      <c r="D275" s="103" t="s">
        <v>38</v>
      </c>
      <c r="E275" s="103" t="s">
        <v>1</v>
      </c>
      <c r="F275" s="103" t="s">
        <v>3</v>
      </c>
      <c r="G275" s="103"/>
      <c r="H275" s="103"/>
      <c r="I275" s="103"/>
      <c r="J275" s="90">
        <f>+J276</f>
        <v>0</v>
      </c>
      <c r="K275" s="90"/>
      <c r="L275" s="90"/>
    </row>
    <row r="276" spans="1:16" s="22" customFormat="1" ht="30.6" hidden="1" customHeight="1" x14ac:dyDescent="0.3">
      <c r="A276" s="77"/>
      <c r="B276" s="92" t="s">
        <v>593</v>
      </c>
      <c r="C276" s="102" t="s">
        <v>69</v>
      </c>
      <c r="D276" s="102" t="s">
        <v>38</v>
      </c>
      <c r="E276" s="102" t="s">
        <v>1</v>
      </c>
      <c r="F276" s="102" t="s">
        <v>210</v>
      </c>
      <c r="G276" s="102" t="s">
        <v>179</v>
      </c>
      <c r="H276" s="102" t="s">
        <v>21</v>
      </c>
      <c r="I276" s="102" t="s">
        <v>34</v>
      </c>
      <c r="J276" s="95">
        <v>0</v>
      </c>
      <c r="K276" s="90">
        <v>0</v>
      </c>
      <c r="L276" s="90">
        <v>0</v>
      </c>
    </row>
    <row r="277" spans="1:16" s="7" customFormat="1" ht="31.5" x14ac:dyDescent="0.3">
      <c r="A277" s="77" t="s">
        <v>158</v>
      </c>
      <c r="B277" s="71" t="s">
        <v>317</v>
      </c>
      <c r="C277" s="103" t="s">
        <v>69</v>
      </c>
      <c r="D277" s="103" t="s">
        <v>38</v>
      </c>
      <c r="E277" s="103" t="s">
        <v>7</v>
      </c>
      <c r="F277" s="103" t="s">
        <v>3</v>
      </c>
      <c r="G277" s="147"/>
      <c r="H277" s="147"/>
      <c r="I277" s="147"/>
      <c r="J277" s="90">
        <f>+J278</f>
        <v>39844.800000000003</v>
      </c>
      <c r="K277" s="90">
        <f t="shared" ref="K277:L277" si="94">+K278</f>
        <v>41514.199999999997</v>
      </c>
      <c r="L277" s="90">
        <f t="shared" si="94"/>
        <v>42743.3</v>
      </c>
    </row>
    <row r="278" spans="1:16" s="4" customFormat="1" ht="47.25" x14ac:dyDescent="0.3">
      <c r="A278" s="77"/>
      <c r="B278" s="71" t="s">
        <v>383</v>
      </c>
      <c r="C278" s="103" t="s">
        <v>69</v>
      </c>
      <c r="D278" s="103" t="s">
        <v>38</v>
      </c>
      <c r="E278" s="103" t="s">
        <v>7</v>
      </c>
      <c r="F278" s="99" t="s">
        <v>382</v>
      </c>
      <c r="G278" s="130"/>
      <c r="H278" s="131"/>
      <c r="I278" s="132"/>
      <c r="J278" s="90">
        <f>J279+J280</f>
        <v>39844.800000000003</v>
      </c>
      <c r="K278" s="90">
        <f t="shared" ref="K278:L278" si="95">K279+K280</f>
        <v>41514.199999999997</v>
      </c>
      <c r="L278" s="90">
        <f t="shared" si="95"/>
        <v>42743.3</v>
      </c>
    </row>
    <row r="279" spans="1:16" s="22" customFormat="1" x14ac:dyDescent="0.3">
      <c r="A279" s="77"/>
      <c r="B279" s="92" t="s">
        <v>384</v>
      </c>
      <c r="C279" s="102" t="s">
        <v>69</v>
      </c>
      <c r="D279" s="102" t="s">
        <v>38</v>
      </c>
      <c r="E279" s="102" t="s">
        <v>7</v>
      </c>
      <c r="F279" s="94" t="s">
        <v>382</v>
      </c>
      <c r="G279" s="102" t="s">
        <v>179</v>
      </c>
      <c r="H279" s="102" t="s">
        <v>21</v>
      </c>
      <c r="I279" s="102" t="s">
        <v>34</v>
      </c>
      <c r="J279" s="95">
        <v>29545.599999999999</v>
      </c>
      <c r="K279" s="95">
        <v>30727.4</v>
      </c>
      <c r="L279" s="95">
        <v>31956.5</v>
      </c>
      <c r="M279" s="22">
        <v>699.5</v>
      </c>
    </row>
    <row r="280" spans="1:16" s="22" customFormat="1" x14ac:dyDescent="0.3">
      <c r="A280" s="77"/>
      <c r="B280" s="92" t="s">
        <v>385</v>
      </c>
      <c r="C280" s="102" t="s">
        <v>69</v>
      </c>
      <c r="D280" s="102" t="s">
        <v>38</v>
      </c>
      <c r="E280" s="102" t="s">
        <v>7</v>
      </c>
      <c r="F280" s="94" t="s">
        <v>382</v>
      </c>
      <c r="G280" s="102" t="s">
        <v>179</v>
      </c>
      <c r="H280" s="102" t="s">
        <v>21</v>
      </c>
      <c r="I280" s="102" t="s">
        <v>34</v>
      </c>
      <c r="J280" s="95">
        <v>10299.200000000001</v>
      </c>
      <c r="K280" s="95">
        <v>10786.8</v>
      </c>
      <c r="L280" s="95">
        <v>10786.8</v>
      </c>
    </row>
    <row r="281" spans="1:16" s="11" customFormat="1" ht="36.75" customHeight="1" x14ac:dyDescent="0.25">
      <c r="A281" s="77" t="s">
        <v>311</v>
      </c>
      <c r="B281" s="71" t="s">
        <v>71</v>
      </c>
      <c r="C281" s="103" t="s">
        <v>69</v>
      </c>
      <c r="D281" s="103" t="s">
        <v>68</v>
      </c>
      <c r="E281" s="103" t="s">
        <v>2</v>
      </c>
      <c r="F281" s="103" t="s">
        <v>3</v>
      </c>
      <c r="G281" s="101"/>
      <c r="H281" s="101"/>
      <c r="I281" s="101"/>
      <c r="J281" s="90">
        <f>+J282</f>
        <v>303921</v>
      </c>
      <c r="K281" s="90">
        <f t="shared" ref="K281:L281" si="96">+K282</f>
        <v>200569.60000000001</v>
      </c>
      <c r="L281" s="90">
        <f t="shared" si="96"/>
        <v>293321</v>
      </c>
      <c r="M281" s="28" t="e">
        <f>+#REF!+M282+#REF!</f>
        <v>#REF!</v>
      </c>
      <c r="N281" s="23" t="e">
        <f>+#REF!+N282+#REF!</f>
        <v>#REF!</v>
      </c>
      <c r="O281" s="23" t="e">
        <f>+#REF!+O282+#REF!</f>
        <v>#REF!</v>
      </c>
      <c r="P281" s="23" t="e">
        <f>+#REF!+P282+#REF!</f>
        <v>#REF!</v>
      </c>
    </row>
    <row r="282" spans="1:16" s="2" customFormat="1" ht="31.5" x14ac:dyDescent="0.25">
      <c r="A282" s="77" t="s">
        <v>312</v>
      </c>
      <c r="B282" s="71" t="s">
        <v>211</v>
      </c>
      <c r="C282" s="103" t="s">
        <v>69</v>
      </c>
      <c r="D282" s="103" t="s">
        <v>68</v>
      </c>
      <c r="E282" s="103" t="s">
        <v>7</v>
      </c>
      <c r="F282" s="103" t="s">
        <v>3</v>
      </c>
      <c r="G282" s="101"/>
      <c r="H282" s="101"/>
      <c r="I282" s="101"/>
      <c r="J282" s="90">
        <f t="shared" ref="J282:P282" si="97">+J283+J286</f>
        <v>303921</v>
      </c>
      <c r="K282" s="90">
        <f t="shared" si="97"/>
        <v>200569.60000000001</v>
      </c>
      <c r="L282" s="90">
        <f t="shared" si="97"/>
        <v>293321</v>
      </c>
      <c r="M282" s="21">
        <f t="shared" si="97"/>
        <v>0</v>
      </c>
      <c r="N282" s="21">
        <f t="shared" si="97"/>
        <v>0</v>
      </c>
      <c r="O282" s="21">
        <f t="shared" si="97"/>
        <v>0</v>
      </c>
      <c r="P282" s="21">
        <f t="shared" si="97"/>
        <v>0</v>
      </c>
    </row>
    <row r="283" spans="1:16" s="4" customFormat="1" ht="31.5" x14ac:dyDescent="0.3">
      <c r="A283" s="77"/>
      <c r="B283" s="71" t="s">
        <v>213</v>
      </c>
      <c r="C283" s="103" t="s">
        <v>69</v>
      </c>
      <c r="D283" s="103" t="s">
        <v>68</v>
      </c>
      <c r="E283" s="103" t="s">
        <v>7</v>
      </c>
      <c r="F283" s="103" t="s">
        <v>212</v>
      </c>
      <c r="G283" s="101"/>
      <c r="H283" s="101"/>
      <c r="I283" s="101"/>
      <c r="J283" s="90">
        <f>+J285+J284</f>
        <v>99886.6</v>
      </c>
      <c r="K283" s="90">
        <f t="shared" ref="K283:L283" si="98">+K285+K284</f>
        <v>98406</v>
      </c>
      <c r="L283" s="90">
        <f t="shared" si="98"/>
        <v>100428</v>
      </c>
    </row>
    <row r="284" spans="1:16" s="4" customFormat="1" x14ac:dyDescent="0.3">
      <c r="A284" s="77"/>
      <c r="B284" s="92" t="s">
        <v>178</v>
      </c>
      <c r="C284" s="102" t="s">
        <v>69</v>
      </c>
      <c r="D284" s="102" t="s">
        <v>68</v>
      </c>
      <c r="E284" s="102" t="s">
        <v>7</v>
      </c>
      <c r="F284" s="102" t="s">
        <v>212</v>
      </c>
      <c r="G284" s="102" t="s">
        <v>179</v>
      </c>
      <c r="H284" s="102" t="s">
        <v>21</v>
      </c>
      <c r="I284" s="102" t="s">
        <v>35</v>
      </c>
      <c r="J284" s="95">
        <v>47751.3</v>
      </c>
      <c r="K284" s="95">
        <v>40061</v>
      </c>
      <c r="L284" s="95">
        <v>40327</v>
      </c>
    </row>
    <row r="285" spans="1:16" s="22" customFormat="1" ht="16.149999999999999" customHeight="1" x14ac:dyDescent="0.3">
      <c r="A285" s="77"/>
      <c r="B285" s="92" t="s">
        <v>310</v>
      </c>
      <c r="C285" s="102" t="s">
        <v>69</v>
      </c>
      <c r="D285" s="102" t="s">
        <v>68</v>
      </c>
      <c r="E285" s="102" t="s">
        <v>7</v>
      </c>
      <c r="F285" s="102" t="s">
        <v>212</v>
      </c>
      <c r="G285" s="102" t="s">
        <v>189</v>
      </c>
      <c r="H285" s="102" t="s">
        <v>21</v>
      </c>
      <c r="I285" s="102" t="s">
        <v>35</v>
      </c>
      <c r="J285" s="95">
        <v>52135.3</v>
      </c>
      <c r="K285" s="95">
        <v>58345</v>
      </c>
      <c r="L285" s="95">
        <v>60101</v>
      </c>
      <c r="M285" s="22">
        <v>-52397</v>
      </c>
      <c r="N285" s="22">
        <v>-56656</v>
      </c>
      <c r="O285" s="22">
        <v>-58856</v>
      </c>
    </row>
    <row r="286" spans="1:16" s="19" customFormat="1" ht="32.25" customHeight="1" x14ac:dyDescent="0.3">
      <c r="A286" s="77"/>
      <c r="B286" s="71" t="s">
        <v>552</v>
      </c>
      <c r="C286" s="103" t="s">
        <v>69</v>
      </c>
      <c r="D286" s="103" t="s">
        <v>68</v>
      </c>
      <c r="E286" s="103" t="s">
        <v>7</v>
      </c>
      <c r="F286" s="103" t="s">
        <v>287</v>
      </c>
      <c r="G286" s="101"/>
      <c r="H286" s="101"/>
      <c r="I286" s="101"/>
      <c r="J286" s="90">
        <f>+J287+J289+J288</f>
        <v>204034.39999999997</v>
      </c>
      <c r="K286" s="90">
        <f t="shared" ref="K286:L286" si="99">+K287+K289+K288</f>
        <v>102163.6</v>
      </c>
      <c r="L286" s="90">
        <f t="shared" si="99"/>
        <v>192893</v>
      </c>
    </row>
    <row r="287" spans="1:16" s="18" customFormat="1" ht="21" customHeight="1" x14ac:dyDescent="0.3">
      <c r="A287" s="148"/>
      <c r="B287" s="92" t="s">
        <v>249</v>
      </c>
      <c r="C287" s="94" t="s">
        <v>69</v>
      </c>
      <c r="D287" s="94" t="s">
        <v>68</v>
      </c>
      <c r="E287" s="94" t="s">
        <v>7</v>
      </c>
      <c r="F287" s="94" t="s">
        <v>287</v>
      </c>
      <c r="G287" s="102" t="s">
        <v>179</v>
      </c>
      <c r="H287" s="102" t="s">
        <v>21</v>
      </c>
      <c r="I287" s="102" t="s">
        <v>35</v>
      </c>
      <c r="J287" s="95">
        <v>93369.9</v>
      </c>
      <c r="K287" s="95">
        <v>35738.6</v>
      </c>
      <c r="L287" s="95">
        <v>107928</v>
      </c>
    </row>
    <row r="288" spans="1:16" s="18" customFormat="1" ht="21" customHeight="1" x14ac:dyDescent="0.3">
      <c r="A288" s="148"/>
      <c r="B288" s="92" t="s">
        <v>250</v>
      </c>
      <c r="C288" s="94" t="s">
        <v>69</v>
      </c>
      <c r="D288" s="94" t="s">
        <v>68</v>
      </c>
      <c r="E288" s="94" t="s">
        <v>7</v>
      </c>
      <c r="F288" s="94" t="s">
        <v>287</v>
      </c>
      <c r="G288" s="102" t="s">
        <v>179</v>
      </c>
      <c r="H288" s="102" t="s">
        <v>21</v>
      </c>
      <c r="I288" s="102" t="s">
        <v>35</v>
      </c>
      <c r="J288" s="95">
        <v>109.3</v>
      </c>
      <c r="K288" s="95">
        <v>2000</v>
      </c>
      <c r="L288" s="95">
        <v>2000</v>
      </c>
    </row>
    <row r="289" spans="1:20" s="22" customFormat="1" ht="18.600000000000001" customHeight="1" x14ac:dyDescent="0.3">
      <c r="A289" s="148"/>
      <c r="B289" s="149" t="s">
        <v>452</v>
      </c>
      <c r="C289" s="94" t="s">
        <v>69</v>
      </c>
      <c r="D289" s="94" t="s">
        <v>68</v>
      </c>
      <c r="E289" s="94" t="s">
        <v>7</v>
      </c>
      <c r="F289" s="94" t="s">
        <v>287</v>
      </c>
      <c r="G289" s="106" t="s">
        <v>189</v>
      </c>
      <c r="H289" s="106" t="s">
        <v>21</v>
      </c>
      <c r="I289" s="106" t="s">
        <v>35</v>
      </c>
      <c r="J289" s="95">
        <v>110555.2</v>
      </c>
      <c r="K289" s="95">
        <v>64425</v>
      </c>
      <c r="L289" s="95">
        <v>82965</v>
      </c>
    </row>
    <row r="290" spans="1:20" s="17" customFormat="1" ht="31.5" x14ac:dyDescent="0.25">
      <c r="A290" s="77" t="s">
        <v>161</v>
      </c>
      <c r="B290" s="71" t="s">
        <v>73</v>
      </c>
      <c r="C290" s="103" t="s">
        <v>72</v>
      </c>
      <c r="D290" s="103" t="s">
        <v>36</v>
      </c>
      <c r="E290" s="103" t="s">
        <v>2</v>
      </c>
      <c r="F290" s="103" t="s">
        <v>3</v>
      </c>
      <c r="G290" s="101"/>
      <c r="H290" s="101"/>
      <c r="I290" s="101"/>
      <c r="J290" s="90">
        <f t="shared" ref="J290:P290" si="100">+J291+J309+J322+J333+J337</f>
        <v>216802.90000000002</v>
      </c>
      <c r="K290" s="90">
        <f t="shared" si="100"/>
        <v>138719.40000000002</v>
      </c>
      <c r="L290" s="90">
        <f t="shared" si="100"/>
        <v>149555</v>
      </c>
      <c r="M290" s="39" t="e">
        <f t="shared" si="100"/>
        <v>#REF!</v>
      </c>
      <c r="N290" s="39" t="e">
        <f t="shared" si="100"/>
        <v>#REF!</v>
      </c>
      <c r="O290" s="39" t="e">
        <f t="shared" si="100"/>
        <v>#REF!</v>
      </c>
      <c r="P290" s="39" t="e">
        <f t="shared" si="100"/>
        <v>#REF!</v>
      </c>
    </row>
    <row r="291" spans="1:20" s="11" customFormat="1" ht="18.75" x14ac:dyDescent="0.25">
      <c r="A291" s="77" t="s">
        <v>162</v>
      </c>
      <c r="B291" s="71" t="s">
        <v>74</v>
      </c>
      <c r="C291" s="103" t="s">
        <v>72</v>
      </c>
      <c r="D291" s="103" t="s">
        <v>38</v>
      </c>
      <c r="E291" s="103" t="s">
        <v>2</v>
      </c>
      <c r="F291" s="103" t="s">
        <v>3</v>
      </c>
      <c r="G291" s="101"/>
      <c r="H291" s="101"/>
      <c r="I291" s="101"/>
      <c r="J291" s="90">
        <f>+J292+J301</f>
        <v>38521.799999999996</v>
      </c>
      <c r="K291" s="90">
        <f>+K292+K301</f>
        <v>40545.1</v>
      </c>
      <c r="L291" s="90">
        <f>+L292+L301</f>
        <v>43823.199999999997</v>
      </c>
      <c r="M291" s="23" t="e">
        <f>+M292+#REF!+M297+M301</f>
        <v>#REF!</v>
      </c>
      <c r="N291" s="23" t="e">
        <f>+N292+#REF!+N297+N301</f>
        <v>#REF!</v>
      </c>
      <c r="O291" s="23" t="e">
        <f>+O292+#REF!+O297+O301</f>
        <v>#REF!</v>
      </c>
      <c r="P291" s="23" t="e">
        <f>+P292+#REF!+P297+P301</f>
        <v>#REF!</v>
      </c>
      <c r="Q291" s="23"/>
    </row>
    <row r="292" spans="1:20" s="2" customFormat="1" ht="31.5" x14ac:dyDescent="0.25">
      <c r="A292" s="77" t="s">
        <v>163</v>
      </c>
      <c r="B292" s="71" t="s">
        <v>75</v>
      </c>
      <c r="C292" s="103" t="s">
        <v>72</v>
      </c>
      <c r="D292" s="103" t="s">
        <v>38</v>
      </c>
      <c r="E292" s="103" t="s">
        <v>1</v>
      </c>
      <c r="F292" s="103" t="s">
        <v>3</v>
      </c>
      <c r="G292" s="101"/>
      <c r="H292" s="101"/>
      <c r="I292" s="101"/>
      <c r="J292" s="90">
        <f>+J293+J297+J300</f>
        <v>38368.1</v>
      </c>
      <c r="K292" s="90">
        <f>+K293+K297+K300</f>
        <v>40545.1</v>
      </c>
      <c r="L292" s="90">
        <f>+L293+L297+L300</f>
        <v>43823.199999999997</v>
      </c>
    </row>
    <row r="293" spans="1:20" s="4" customFormat="1" ht="31.5" x14ac:dyDescent="0.3">
      <c r="A293" s="77"/>
      <c r="B293" s="71" t="s">
        <v>12</v>
      </c>
      <c r="C293" s="103" t="s">
        <v>72</v>
      </c>
      <c r="D293" s="103" t="s">
        <v>38</v>
      </c>
      <c r="E293" s="103" t="s">
        <v>1</v>
      </c>
      <c r="F293" s="103" t="s">
        <v>11</v>
      </c>
      <c r="G293" s="101"/>
      <c r="H293" s="101"/>
      <c r="I293" s="101"/>
      <c r="J293" s="90">
        <f>SUM(J294:J296)</f>
        <v>37991.199999999997</v>
      </c>
      <c r="K293" s="90">
        <f t="shared" ref="K293:L293" si="101">SUM(K294:K296)</f>
        <v>40166</v>
      </c>
      <c r="L293" s="90">
        <f t="shared" si="101"/>
        <v>43433</v>
      </c>
      <c r="T293" s="32"/>
    </row>
    <row r="294" spans="1:20" s="22" customFormat="1" ht="31.5" x14ac:dyDescent="0.3">
      <c r="A294" s="91"/>
      <c r="B294" s="92" t="s">
        <v>207</v>
      </c>
      <c r="C294" s="102" t="s">
        <v>72</v>
      </c>
      <c r="D294" s="102" t="s">
        <v>38</v>
      </c>
      <c r="E294" s="102" t="s">
        <v>1</v>
      </c>
      <c r="F294" s="102" t="s">
        <v>11</v>
      </c>
      <c r="G294" s="102" t="s">
        <v>181</v>
      </c>
      <c r="H294" s="102" t="s">
        <v>34</v>
      </c>
      <c r="I294" s="102" t="s">
        <v>1</v>
      </c>
      <c r="J294" s="95">
        <v>30742.400000000001</v>
      </c>
      <c r="K294" s="95">
        <v>35265</v>
      </c>
      <c r="L294" s="95">
        <v>38262</v>
      </c>
      <c r="M294" s="22">
        <v>494</v>
      </c>
      <c r="N294" s="22">
        <v>494</v>
      </c>
      <c r="O294" s="22">
        <v>494</v>
      </c>
    </row>
    <row r="295" spans="1:20" s="22" customFormat="1" x14ac:dyDescent="0.3">
      <c r="A295" s="91"/>
      <c r="B295" s="92" t="s">
        <v>178</v>
      </c>
      <c r="C295" s="102" t="s">
        <v>72</v>
      </c>
      <c r="D295" s="102" t="s">
        <v>38</v>
      </c>
      <c r="E295" s="102" t="s">
        <v>1</v>
      </c>
      <c r="F295" s="102" t="s">
        <v>11</v>
      </c>
      <c r="G295" s="102" t="s">
        <v>179</v>
      </c>
      <c r="H295" s="102" t="s">
        <v>34</v>
      </c>
      <c r="I295" s="102" t="s">
        <v>1</v>
      </c>
      <c r="J295" s="95">
        <v>7234.7</v>
      </c>
      <c r="K295" s="95">
        <v>4882</v>
      </c>
      <c r="L295" s="95">
        <v>5152</v>
      </c>
      <c r="M295" s="22">
        <v>-618</v>
      </c>
      <c r="N295" s="22">
        <v>-618</v>
      </c>
      <c r="O295" s="22">
        <v>-618</v>
      </c>
    </row>
    <row r="296" spans="1:20" s="22" customFormat="1" x14ac:dyDescent="0.3">
      <c r="A296" s="91"/>
      <c r="B296" s="92" t="s">
        <v>182</v>
      </c>
      <c r="C296" s="102" t="s">
        <v>72</v>
      </c>
      <c r="D296" s="102" t="s">
        <v>38</v>
      </c>
      <c r="E296" s="102" t="s">
        <v>1</v>
      </c>
      <c r="F296" s="102" t="s">
        <v>11</v>
      </c>
      <c r="G296" s="102" t="s">
        <v>183</v>
      </c>
      <c r="H296" s="102" t="s">
        <v>34</v>
      </c>
      <c r="I296" s="102" t="s">
        <v>1</v>
      </c>
      <c r="J296" s="95">
        <v>14.1</v>
      </c>
      <c r="K296" s="95">
        <v>19</v>
      </c>
      <c r="L296" s="95">
        <v>19</v>
      </c>
    </row>
    <row r="297" spans="1:20" s="4" customFormat="1" ht="22.5" customHeight="1" x14ac:dyDescent="0.3">
      <c r="A297" s="77"/>
      <c r="B297" s="71" t="s">
        <v>305</v>
      </c>
      <c r="C297" s="103" t="s">
        <v>72</v>
      </c>
      <c r="D297" s="103" t="s">
        <v>38</v>
      </c>
      <c r="E297" s="103" t="s">
        <v>1</v>
      </c>
      <c r="F297" s="103" t="s">
        <v>229</v>
      </c>
      <c r="G297" s="96"/>
      <c r="H297" s="97"/>
      <c r="I297" s="98"/>
      <c r="J297" s="90">
        <f>+J298+J299</f>
        <v>376.90000000000003</v>
      </c>
      <c r="K297" s="90">
        <f t="shared" ref="K297:L297" si="102">+K298+K299</f>
        <v>379.1</v>
      </c>
      <c r="L297" s="90">
        <f t="shared" si="102"/>
        <v>390.2</v>
      </c>
      <c r="M297" s="5" t="e">
        <f>+M298+#REF!+M299</f>
        <v>#REF!</v>
      </c>
      <c r="N297" s="3" t="e">
        <f>+N298+#REF!+N299</f>
        <v>#REF!</v>
      </c>
      <c r="O297" s="3" t="e">
        <f>+O298+#REF!+O299</f>
        <v>#REF!</v>
      </c>
      <c r="P297" s="3" t="e">
        <f>+P298+#REF!+P299</f>
        <v>#REF!</v>
      </c>
    </row>
    <row r="298" spans="1:20" s="22" customFormat="1" ht="19.899999999999999" customHeight="1" x14ac:dyDescent="0.3">
      <c r="A298" s="91"/>
      <c r="B298" s="92" t="s">
        <v>360</v>
      </c>
      <c r="C298" s="102" t="s">
        <v>72</v>
      </c>
      <c r="D298" s="102" t="s">
        <v>38</v>
      </c>
      <c r="E298" s="102" t="s">
        <v>1</v>
      </c>
      <c r="F298" s="102" t="s">
        <v>229</v>
      </c>
      <c r="G298" s="102" t="s">
        <v>179</v>
      </c>
      <c r="H298" s="102" t="s">
        <v>34</v>
      </c>
      <c r="I298" s="102" t="s">
        <v>1</v>
      </c>
      <c r="J298" s="95">
        <v>369.6</v>
      </c>
      <c r="K298" s="95">
        <v>370.1</v>
      </c>
      <c r="L298" s="95">
        <v>381.2</v>
      </c>
    </row>
    <row r="299" spans="1:20" s="22" customFormat="1" ht="15" customHeight="1" x14ac:dyDescent="0.3">
      <c r="A299" s="91"/>
      <c r="B299" s="92" t="s">
        <v>250</v>
      </c>
      <c r="C299" s="102" t="s">
        <v>72</v>
      </c>
      <c r="D299" s="102" t="s">
        <v>38</v>
      </c>
      <c r="E299" s="102" t="s">
        <v>1</v>
      </c>
      <c r="F299" s="102" t="s">
        <v>229</v>
      </c>
      <c r="G299" s="102" t="s">
        <v>179</v>
      </c>
      <c r="H299" s="102" t="s">
        <v>34</v>
      </c>
      <c r="I299" s="102" t="s">
        <v>1</v>
      </c>
      <c r="J299" s="95">
        <v>7.3</v>
      </c>
      <c r="K299" s="95">
        <v>9</v>
      </c>
      <c r="L299" s="95">
        <v>9</v>
      </c>
    </row>
    <row r="300" spans="1:20" s="22" customFormat="1" ht="31.9" hidden="1" customHeight="1" x14ac:dyDescent="0.3">
      <c r="A300" s="91"/>
      <c r="B300" s="71" t="s">
        <v>320</v>
      </c>
      <c r="C300" s="103" t="s">
        <v>72</v>
      </c>
      <c r="D300" s="103" t="s">
        <v>38</v>
      </c>
      <c r="E300" s="103" t="s">
        <v>1</v>
      </c>
      <c r="F300" s="103" t="s">
        <v>321</v>
      </c>
      <c r="G300" s="103" t="s">
        <v>179</v>
      </c>
      <c r="H300" s="103" t="s">
        <v>34</v>
      </c>
      <c r="I300" s="103" t="s">
        <v>1</v>
      </c>
      <c r="J300" s="90"/>
      <c r="K300" s="95"/>
      <c r="L300" s="95"/>
    </row>
    <row r="301" spans="1:20" s="12" customFormat="1" ht="19.149999999999999" customHeight="1" x14ac:dyDescent="0.3">
      <c r="A301" s="77" t="s">
        <v>355</v>
      </c>
      <c r="B301" s="122" t="s">
        <v>411</v>
      </c>
      <c r="C301" s="103" t="s">
        <v>72</v>
      </c>
      <c r="D301" s="103" t="s">
        <v>38</v>
      </c>
      <c r="E301" s="103" t="s">
        <v>412</v>
      </c>
      <c r="F301" s="103" t="s">
        <v>3</v>
      </c>
      <c r="G301" s="96"/>
      <c r="H301" s="97"/>
      <c r="I301" s="98"/>
      <c r="J301" s="90">
        <f>J302</f>
        <v>153.69999999999999</v>
      </c>
      <c r="K301" s="90">
        <f t="shared" ref="K301:L301" si="103">K302</f>
        <v>0</v>
      </c>
      <c r="L301" s="90">
        <f t="shared" si="103"/>
        <v>0</v>
      </c>
    </row>
    <row r="302" spans="1:20" s="38" customFormat="1" ht="36" customHeight="1" x14ac:dyDescent="0.3">
      <c r="A302" s="77"/>
      <c r="B302" s="71" t="s">
        <v>413</v>
      </c>
      <c r="C302" s="103" t="s">
        <v>72</v>
      </c>
      <c r="D302" s="103" t="s">
        <v>38</v>
      </c>
      <c r="E302" s="103" t="s">
        <v>412</v>
      </c>
      <c r="F302" s="103" t="s">
        <v>354</v>
      </c>
      <c r="G302" s="83"/>
      <c r="H302" s="84"/>
      <c r="I302" s="85"/>
      <c r="J302" s="90">
        <f>+J303+J306</f>
        <v>153.69999999999999</v>
      </c>
      <c r="K302" s="90">
        <f t="shared" ref="K302:L302" si="104">K303+K306</f>
        <v>0</v>
      </c>
      <c r="L302" s="90">
        <f t="shared" si="104"/>
        <v>0</v>
      </c>
    </row>
    <row r="303" spans="1:20" s="22" customFormat="1" ht="32.450000000000003" customHeight="1" x14ac:dyDescent="0.3">
      <c r="A303" s="91"/>
      <c r="B303" s="71" t="s">
        <v>542</v>
      </c>
      <c r="C303" s="103" t="s">
        <v>72</v>
      </c>
      <c r="D303" s="103" t="s">
        <v>38</v>
      </c>
      <c r="E303" s="103" t="s">
        <v>412</v>
      </c>
      <c r="F303" s="103" t="s">
        <v>354</v>
      </c>
      <c r="G303" s="96"/>
      <c r="H303" s="97"/>
      <c r="I303" s="98"/>
      <c r="J303" s="90">
        <f>+J304+J305</f>
        <v>102.39999999999999</v>
      </c>
      <c r="K303" s="90">
        <f t="shared" ref="K303:L303" si="105">+K304</f>
        <v>0</v>
      </c>
      <c r="L303" s="90">
        <f t="shared" si="105"/>
        <v>0</v>
      </c>
    </row>
    <row r="304" spans="1:20" s="22" customFormat="1" ht="18.600000000000001" customHeight="1" x14ac:dyDescent="0.3">
      <c r="A304" s="91"/>
      <c r="B304" s="92" t="s">
        <v>249</v>
      </c>
      <c r="C304" s="102" t="s">
        <v>72</v>
      </c>
      <c r="D304" s="102" t="s">
        <v>38</v>
      </c>
      <c r="E304" s="102" t="s">
        <v>412</v>
      </c>
      <c r="F304" s="102" t="s">
        <v>354</v>
      </c>
      <c r="G304" s="102" t="s">
        <v>179</v>
      </c>
      <c r="H304" s="102" t="s">
        <v>34</v>
      </c>
      <c r="I304" s="102" t="s">
        <v>1</v>
      </c>
      <c r="J304" s="95">
        <v>102.1</v>
      </c>
      <c r="K304" s="95">
        <v>0</v>
      </c>
      <c r="L304" s="95">
        <v>0</v>
      </c>
    </row>
    <row r="305" spans="1:15" s="22" customFormat="1" ht="18.600000000000001" customHeight="1" x14ac:dyDescent="0.3">
      <c r="A305" s="91"/>
      <c r="B305" s="92" t="s">
        <v>250</v>
      </c>
      <c r="C305" s="102" t="s">
        <v>72</v>
      </c>
      <c r="D305" s="102" t="s">
        <v>38</v>
      </c>
      <c r="E305" s="102" t="s">
        <v>412</v>
      </c>
      <c r="F305" s="102" t="s">
        <v>354</v>
      </c>
      <c r="G305" s="102" t="s">
        <v>179</v>
      </c>
      <c r="H305" s="102" t="s">
        <v>34</v>
      </c>
      <c r="I305" s="102" t="s">
        <v>1</v>
      </c>
      <c r="J305" s="95">
        <v>0.3</v>
      </c>
      <c r="K305" s="95">
        <v>0</v>
      </c>
      <c r="L305" s="95">
        <v>0</v>
      </c>
    </row>
    <row r="306" spans="1:15" s="22" customFormat="1" ht="36.6" customHeight="1" x14ac:dyDescent="0.3">
      <c r="A306" s="91"/>
      <c r="B306" s="71" t="s">
        <v>541</v>
      </c>
      <c r="C306" s="103" t="s">
        <v>72</v>
      </c>
      <c r="D306" s="103" t="s">
        <v>38</v>
      </c>
      <c r="E306" s="103" t="s">
        <v>412</v>
      </c>
      <c r="F306" s="103" t="s">
        <v>354</v>
      </c>
      <c r="G306" s="96"/>
      <c r="H306" s="97"/>
      <c r="I306" s="98"/>
      <c r="J306" s="90">
        <f>+J307+J308</f>
        <v>51.300000000000004</v>
      </c>
      <c r="K306" s="90">
        <f t="shared" ref="K306:L306" si="106">+K307</f>
        <v>0</v>
      </c>
      <c r="L306" s="90">
        <f t="shared" si="106"/>
        <v>0</v>
      </c>
    </row>
    <row r="307" spans="1:15" s="22" customFormat="1" ht="19.149999999999999" customHeight="1" x14ac:dyDescent="0.3">
      <c r="A307" s="91"/>
      <c r="B307" s="92" t="s">
        <v>254</v>
      </c>
      <c r="C307" s="102" t="s">
        <v>72</v>
      </c>
      <c r="D307" s="102" t="s">
        <v>38</v>
      </c>
      <c r="E307" s="102" t="s">
        <v>412</v>
      </c>
      <c r="F307" s="102" t="s">
        <v>354</v>
      </c>
      <c r="G307" s="102" t="s">
        <v>185</v>
      </c>
      <c r="H307" s="102" t="s">
        <v>34</v>
      </c>
      <c r="I307" s="102" t="s">
        <v>1</v>
      </c>
      <c r="J307" s="95">
        <v>51.1</v>
      </c>
      <c r="K307" s="95">
        <v>0</v>
      </c>
      <c r="L307" s="95">
        <v>0</v>
      </c>
    </row>
    <row r="308" spans="1:15" s="22" customFormat="1" ht="19.149999999999999" customHeight="1" x14ac:dyDescent="0.3">
      <c r="A308" s="91"/>
      <c r="B308" s="92" t="s">
        <v>255</v>
      </c>
      <c r="C308" s="102" t="s">
        <v>72</v>
      </c>
      <c r="D308" s="102" t="s">
        <v>38</v>
      </c>
      <c r="E308" s="102" t="s">
        <v>412</v>
      </c>
      <c r="F308" s="102" t="s">
        <v>354</v>
      </c>
      <c r="G308" s="102" t="s">
        <v>185</v>
      </c>
      <c r="H308" s="102" t="s">
        <v>34</v>
      </c>
      <c r="I308" s="102" t="s">
        <v>1</v>
      </c>
      <c r="J308" s="95">
        <v>0.2</v>
      </c>
      <c r="K308" s="95">
        <v>0</v>
      </c>
      <c r="L308" s="95">
        <v>0</v>
      </c>
    </row>
    <row r="309" spans="1:15" s="54" customFormat="1" ht="16.5" x14ac:dyDescent="0.25">
      <c r="A309" s="77" t="s">
        <v>164</v>
      </c>
      <c r="B309" s="71" t="s">
        <v>76</v>
      </c>
      <c r="C309" s="103" t="s">
        <v>72</v>
      </c>
      <c r="D309" s="103" t="s">
        <v>68</v>
      </c>
      <c r="E309" s="103" t="s">
        <v>2</v>
      </c>
      <c r="F309" s="103" t="s">
        <v>3</v>
      </c>
      <c r="G309" s="101"/>
      <c r="H309" s="101"/>
      <c r="I309" s="101"/>
      <c r="J309" s="90">
        <f>+J310+J315</f>
        <v>49933.2</v>
      </c>
      <c r="K309" s="90">
        <f>SUM(K310+K315)</f>
        <v>7271</v>
      </c>
      <c r="L309" s="90">
        <f>SUM(L310+L315)</f>
        <v>7827</v>
      </c>
    </row>
    <row r="310" spans="1:15" s="2" customFormat="1" ht="31.5" x14ac:dyDescent="0.25">
      <c r="A310" s="77" t="s">
        <v>165</v>
      </c>
      <c r="B310" s="71" t="s">
        <v>75</v>
      </c>
      <c r="C310" s="103" t="s">
        <v>72</v>
      </c>
      <c r="D310" s="103" t="s">
        <v>68</v>
      </c>
      <c r="E310" s="103" t="s">
        <v>1</v>
      </c>
      <c r="F310" s="103" t="s">
        <v>3</v>
      </c>
      <c r="G310" s="101"/>
      <c r="H310" s="101"/>
      <c r="I310" s="101"/>
      <c r="J310" s="90">
        <f>J311</f>
        <v>7281.5</v>
      </c>
      <c r="K310" s="90">
        <f t="shared" ref="K310:L310" si="107">K311</f>
        <v>7271</v>
      </c>
      <c r="L310" s="90">
        <f t="shared" si="107"/>
        <v>7827</v>
      </c>
    </row>
    <row r="311" spans="1:15" s="4" customFormat="1" ht="31.5" x14ac:dyDescent="0.3">
      <c r="A311" s="77"/>
      <c r="B311" s="71" t="s">
        <v>12</v>
      </c>
      <c r="C311" s="103" t="s">
        <v>72</v>
      </c>
      <c r="D311" s="103" t="s">
        <v>68</v>
      </c>
      <c r="E311" s="103" t="s">
        <v>1</v>
      </c>
      <c r="F311" s="103" t="s">
        <v>11</v>
      </c>
      <c r="G311" s="101"/>
      <c r="H311" s="101"/>
      <c r="I311" s="101"/>
      <c r="J311" s="90">
        <f>SUM(J314+J313+J312)</f>
        <v>7281.5</v>
      </c>
      <c r="K311" s="90">
        <f t="shared" ref="K311:L311" si="108">SUM(K314+K313+K312)</f>
        <v>7271</v>
      </c>
      <c r="L311" s="90">
        <f t="shared" si="108"/>
        <v>7827</v>
      </c>
    </row>
    <row r="312" spans="1:15" s="22" customFormat="1" ht="31.5" x14ac:dyDescent="0.3">
      <c r="A312" s="91"/>
      <c r="B312" s="92" t="s">
        <v>180</v>
      </c>
      <c r="C312" s="102" t="s">
        <v>72</v>
      </c>
      <c r="D312" s="102" t="s">
        <v>68</v>
      </c>
      <c r="E312" s="102" t="s">
        <v>1</v>
      </c>
      <c r="F312" s="102" t="s">
        <v>11</v>
      </c>
      <c r="G312" s="102" t="s">
        <v>181</v>
      </c>
      <c r="H312" s="102" t="s">
        <v>34</v>
      </c>
      <c r="I312" s="102" t="s">
        <v>1</v>
      </c>
      <c r="J312" s="95">
        <v>5750.6</v>
      </c>
      <c r="K312" s="95">
        <v>6000</v>
      </c>
      <c r="L312" s="95">
        <v>6509</v>
      </c>
      <c r="M312" s="22">
        <v>654</v>
      </c>
      <c r="N312" s="22">
        <v>654</v>
      </c>
      <c r="O312" s="22">
        <v>654</v>
      </c>
    </row>
    <row r="313" spans="1:15" s="22" customFormat="1" x14ac:dyDescent="0.3">
      <c r="A313" s="91"/>
      <c r="B313" s="92" t="s">
        <v>178</v>
      </c>
      <c r="C313" s="102" t="s">
        <v>72</v>
      </c>
      <c r="D313" s="102" t="s">
        <v>68</v>
      </c>
      <c r="E313" s="102" t="s">
        <v>1</v>
      </c>
      <c r="F313" s="102" t="s">
        <v>11</v>
      </c>
      <c r="G313" s="102" t="s">
        <v>179</v>
      </c>
      <c r="H313" s="102" t="s">
        <v>34</v>
      </c>
      <c r="I313" s="102" t="s">
        <v>1</v>
      </c>
      <c r="J313" s="95">
        <v>1359.5</v>
      </c>
      <c r="K313" s="95">
        <v>1072</v>
      </c>
      <c r="L313" s="95">
        <v>1119</v>
      </c>
      <c r="M313" s="22">
        <f>-598+(-530)</f>
        <v>-1128</v>
      </c>
    </row>
    <row r="314" spans="1:15" s="22" customFormat="1" x14ac:dyDescent="0.3">
      <c r="A314" s="91"/>
      <c r="B314" s="92" t="s">
        <v>182</v>
      </c>
      <c r="C314" s="102" t="s">
        <v>72</v>
      </c>
      <c r="D314" s="102" t="s">
        <v>68</v>
      </c>
      <c r="E314" s="102" t="s">
        <v>1</v>
      </c>
      <c r="F314" s="102" t="s">
        <v>11</v>
      </c>
      <c r="G314" s="102" t="s">
        <v>183</v>
      </c>
      <c r="H314" s="102" t="s">
        <v>34</v>
      </c>
      <c r="I314" s="102" t="s">
        <v>1</v>
      </c>
      <c r="J314" s="95">
        <v>171.4</v>
      </c>
      <c r="K314" s="95">
        <v>199</v>
      </c>
      <c r="L314" s="95">
        <v>199</v>
      </c>
    </row>
    <row r="315" spans="1:15" s="12" customFormat="1" x14ac:dyDescent="0.3">
      <c r="A315" s="77" t="s">
        <v>494</v>
      </c>
      <c r="B315" s="71" t="s">
        <v>280</v>
      </c>
      <c r="C315" s="103" t="s">
        <v>72</v>
      </c>
      <c r="D315" s="103" t="s">
        <v>68</v>
      </c>
      <c r="E315" s="103" t="s">
        <v>264</v>
      </c>
      <c r="F315" s="83" t="s">
        <v>3</v>
      </c>
      <c r="G315" s="83"/>
      <c r="H315" s="84"/>
      <c r="I315" s="85"/>
      <c r="J315" s="150">
        <f>+J316+J319</f>
        <v>42651.7</v>
      </c>
      <c r="K315" s="150">
        <f t="shared" ref="K315:L315" si="109">SUM(K316:K321)</f>
        <v>0</v>
      </c>
      <c r="L315" s="150">
        <f t="shared" si="109"/>
        <v>0</v>
      </c>
    </row>
    <row r="316" spans="1:15" s="22" customFormat="1" ht="31.5" x14ac:dyDescent="0.3">
      <c r="A316" s="91"/>
      <c r="B316" s="71" t="s">
        <v>540</v>
      </c>
      <c r="C316" s="103" t="s">
        <v>72</v>
      </c>
      <c r="D316" s="103" t="s">
        <v>68</v>
      </c>
      <c r="E316" s="103" t="s">
        <v>264</v>
      </c>
      <c r="F316" s="83" t="s">
        <v>486</v>
      </c>
      <c r="G316" s="96"/>
      <c r="H316" s="97"/>
      <c r="I316" s="98"/>
      <c r="J316" s="119">
        <f>+J317+J318</f>
        <v>31236.1</v>
      </c>
      <c r="K316" s="119">
        <v>0</v>
      </c>
      <c r="L316" s="119">
        <v>0</v>
      </c>
    </row>
    <row r="317" spans="1:15" s="22" customFormat="1" x14ac:dyDescent="0.3">
      <c r="A317" s="91"/>
      <c r="B317" s="92" t="s">
        <v>249</v>
      </c>
      <c r="C317" s="102" t="s">
        <v>72</v>
      </c>
      <c r="D317" s="102" t="s">
        <v>68</v>
      </c>
      <c r="E317" s="102" t="s">
        <v>264</v>
      </c>
      <c r="F317" s="118" t="s">
        <v>486</v>
      </c>
      <c r="G317" s="151" t="s">
        <v>179</v>
      </c>
      <c r="H317" s="94" t="s">
        <v>34</v>
      </c>
      <c r="I317" s="152" t="s">
        <v>1</v>
      </c>
      <c r="J317" s="153">
        <v>30629.1</v>
      </c>
      <c r="K317" s="153">
        <v>0</v>
      </c>
      <c r="L317" s="153">
        <v>0</v>
      </c>
    </row>
    <row r="318" spans="1:15" s="22" customFormat="1" x14ac:dyDescent="0.3">
      <c r="A318" s="91"/>
      <c r="B318" s="92" t="s">
        <v>250</v>
      </c>
      <c r="C318" s="102" t="s">
        <v>72</v>
      </c>
      <c r="D318" s="102" t="s">
        <v>68</v>
      </c>
      <c r="E318" s="102" t="s">
        <v>264</v>
      </c>
      <c r="F318" s="118" t="s">
        <v>486</v>
      </c>
      <c r="G318" s="151" t="s">
        <v>179</v>
      </c>
      <c r="H318" s="102" t="s">
        <v>34</v>
      </c>
      <c r="I318" s="152" t="s">
        <v>1</v>
      </c>
      <c r="J318" s="153">
        <v>607</v>
      </c>
      <c r="K318" s="153">
        <v>0</v>
      </c>
      <c r="L318" s="153">
        <v>0</v>
      </c>
    </row>
    <row r="319" spans="1:15" s="22" customFormat="1" ht="31.5" x14ac:dyDescent="0.3">
      <c r="A319" s="91"/>
      <c r="B319" s="92" t="s">
        <v>539</v>
      </c>
      <c r="C319" s="103" t="s">
        <v>72</v>
      </c>
      <c r="D319" s="103" t="s">
        <v>68</v>
      </c>
      <c r="E319" s="103" t="s">
        <v>264</v>
      </c>
      <c r="F319" s="103" t="s">
        <v>464</v>
      </c>
      <c r="G319" s="96"/>
      <c r="H319" s="97"/>
      <c r="I319" s="98"/>
      <c r="J319" s="90">
        <f>+J320+J321</f>
        <v>11415.6</v>
      </c>
      <c r="K319" s="90">
        <v>0</v>
      </c>
      <c r="L319" s="90">
        <v>0</v>
      </c>
    </row>
    <row r="320" spans="1:15" s="22" customFormat="1" x14ac:dyDescent="0.3">
      <c r="A320" s="91"/>
      <c r="B320" s="92" t="s">
        <v>250</v>
      </c>
      <c r="C320" s="102" t="s">
        <v>72</v>
      </c>
      <c r="D320" s="102" t="s">
        <v>68</v>
      </c>
      <c r="E320" s="102" t="s">
        <v>264</v>
      </c>
      <c r="F320" s="102" t="s">
        <v>464</v>
      </c>
      <c r="G320" s="94" t="s">
        <v>179</v>
      </c>
      <c r="H320" s="94" t="s">
        <v>34</v>
      </c>
      <c r="I320" s="94" t="s">
        <v>1</v>
      </c>
      <c r="J320" s="95">
        <v>10000</v>
      </c>
      <c r="K320" s="95">
        <v>0</v>
      </c>
      <c r="L320" s="95">
        <v>0</v>
      </c>
    </row>
    <row r="321" spans="1:16" s="22" customFormat="1" x14ac:dyDescent="0.3">
      <c r="A321" s="91"/>
      <c r="B321" s="92" t="s">
        <v>250</v>
      </c>
      <c r="C321" s="102" t="s">
        <v>72</v>
      </c>
      <c r="D321" s="102" t="s">
        <v>68</v>
      </c>
      <c r="E321" s="102" t="s">
        <v>264</v>
      </c>
      <c r="F321" s="102" t="s">
        <v>464</v>
      </c>
      <c r="G321" s="105" t="s">
        <v>179</v>
      </c>
      <c r="H321" s="105" t="s">
        <v>34</v>
      </c>
      <c r="I321" s="105" t="s">
        <v>1</v>
      </c>
      <c r="J321" s="95">
        <v>1415.6</v>
      </c>
      <c r="K321" s="95">
        <v>0</v>
      </c>
      <c r="L321" s="95">
        <v>0</v>
      </c>
    </row>
    <row r="322" spans="1:16" s="11" customFormat="1" ht="16.5" x14ac:dyDescent="0.25">
      <c r="A322" s="77" t="s">
        <v>195</v>
      </c>
      <c r="B322" s="71" t="s">
        <v>78</v>
      </c>
      <c r="C322" s="103" t="s">
        <v>72</v>
      </c>
      <c r="D322" s="103" t="s">
        <v>77</v>
      </c>
      <c r="E322" s="103" t="s">
        <v>2</v>
      </c>
      <c r="F322" s="103" t="s">
        <v>3</v>
      </c>
      <c r="G322" s="101"/>
      <c r="H322" s="101"/>
      <c r="I322" s="101"/>
      <c r="J322" s="90">
        <f>SUM(J323+J329)</f>
        <v>78878.5</v>
      </c>
      <c r="K322" s="90">
        <f t="shared" ref="K322:L322" si="110">SUM(K323+K329)</f>
        <v>89242.6</v>
      </c>
      <c r="L322" s="90">
        <f t="shared" si="110"/>
        <v>95061</v>
      </c>
    </row>
    <row r="323" spans="1:16" s="2" customFormat="1" ht="47.25" x14ac:dyDescent="0.25">
      <c r="A323" s="77" t="s">
        <v>196</v>
      </c>
      <c r="B323" s="71" t="s">
        <v>482</v>
      </c>
      <c r="C323" s="103" t="s">
        <v>72</v>
      </c>
      <c r="D323" s="103" t="s">
        <v>77</v>
      </c>
      <c r="E323" s="103" t="s">
        <v>1</v>
      </c>
      <c r="F323" s="103" t="s">
        <v>3</v>
      </c>
      <c r="G323" s="101"/>
      <c r="H323" s="101"/>
      <c r="I323" s="101"/>
      <c r="J323" s="90">
        <f>+J324</f>
        <v>78878.5</v>
      </c>
      <c r="K323" s="90">
        <f t="shared" ref="K323:L323" si="111">+K324</f>
        <v>88147</v>
      </c>
      <c r="L323" s="90">
        <f t="shared" si="111"/>
        <v>95061</v>
      </c>
      <c r="M323" s="8" t="e">
        <f>+M324+#REF!</f>
        <v>#REF!</v>
      </c>
      <c r="N323" s="21" t="e">
        <f>+N324+#REF!</f>
        <v>#REF!</v>
      </c>
      <c r="O323" s="21" t="e">
        <f>+O324+#REF!</f>
        <v>#REF!</v>
      </c>
      <c r="P323" s="21" t="e">
        <f>+P324+#REF!</f>
        <v>#REF!</v>
      </c>
    </row>
    <row r="324" spans="1:16" s="4" customFormat="1" ht="31.5" x14ac:dyDescent="0.3">
      <c r="A324" s="77"/>
      <c r="B324" s="71" t="s">
        <v>12</v>
      </c>
      <c r="C324" s="103" t="s">
        <v>72</v>
      </c>
      <c r="D324" s="103" t="s">
        <v>77</v>
      </c>
      <c r="E324" s="103" t="s">
        <v>1</v>
      </c>
      <c r="F324" s="103" t="s">
        <v>11</v>
      </c>
      <c r="G324" s="101"/>
      <c r="H324" s="101"/>
      <c r="I324" s="101"/>
      <c r="J324" s="90">
        <f>+J325+J326+J327+J328</f>
        <v>78878.5</v>
      </c>
      <c r="K324" s="90">
        <f t="shared" ref="K324:L324" si="112">+K325+K326+K327+K328</f>
        <v>88147</v>
      </c>
      <c r="L324" s="90">
        <f t="shared" si="112"/>
        <v>95061</v>
      </c>
    </row>
    <row r="325" spans="1:16" s="22" customFormat="1" ht="31.5" x14ac:dyDescent="0.3">
      <c r="A325" s="91"/>
      <c r="B325" s="92" t="s">
        <v>180</v>
      </c>
      <c r="C325" s="102" t="s">
        <v>72</v>
      </c>
      <c r="D325" s="102" t="s">
        <v>77</v>
      </c>
      <c r="E325" s="102" t="s">
        <v>1</v>
      </c>
      <c r="F325" s="102" t="s">
        <v>11</v>
      </c>
      <c r="G325" s="102" t="s">
        <v>181</v>
      </c>
      <c r="H325" s="102" t="s">
        <v>33</v>
      </c>
      <c r="I325" s="102" t="s">
        <v>4</v>
      </c>
      <c r="J325" s="95">
        <v>71121.7</v>
      </c>
      <c r="K325" s="95">
        <v>81229</v>
      </c>
      <c r="L325" s="95">
        <v>87886</v>
      </c>
      <c r="M325" s="22" t="s">
        <v>265</v>
      </c>
      <c r="N325" s="22">
        <v>1616</v>
      </c>
      <c r="O325" s="22">
        <v>1616</v>
      </c>
    </row>
    <row r="326" spans="1:16" s="22" customFormat="1" ht="16.149999999999999" customHeight="1" x14ac:dyDescent="0.3">
      <c r="A326" s="91"/>
      <c r="B326" s="92" t="s">
        <v>178</v>
      </c>
      <c r="C326" s="102" t="s">
        <v>72</v>
      </c>
      <c r="D326" s="102" t="s">
        <v>77</v>
      </c>
      <c r="E326" s="102" t="s">
        <v>1</v>
      </c>
      <c r="F326" s="102" t="s">
        <v>11</v>
      </c>
      <c r="G326" s="102" t="s">
        <v>179</v>
      </c>
      <c r="H326" s="102" t="s">
        <v>33</v>
      </c>
      <c r="I326" s="102" t="s">
        <v>4</v>
      </c>
      <c r="J326" s="95">
        <v>6814.7</v>
      </c>
      <c r="K326" s="95">
        <v>5507</v>
      </c>
      <c r="L326" s="95">
        <v>5764</v>
      </c>
    </row>
    <row r="327" spans="1:16" s="22" customFormat="1" hidden="1" x14ac:dyDescent="0.3">
      <c r="A327" s="91"/>
      <c r="B327" s="92" t="s">
        <v>318</v>
      </c>
      <c r="C327" s="102" t="s">
        <v>72</v>
      </c>
      <c r="D327" s="102" t="s">
        <v>77</v>
      </c>
      <c r="E327" s="102" t="s">
        <v>1</v>
      </c>
      <c r="F327" s="102" t="s">
        <v>11</v>
      </c>
      <c r="G327" s="102" t="s">
        <v>184</v>
      </c>
      <c r="H327" s="102" t="s">
        <v>33</v>
      </c>
      <c r="I327" s="102" t="s">
        <v>4</v>
      </c>
      <c r="J327" s="95">
        <v>0</v>
      </c>
      <c r="K327" s="95">
        <v>0</v>
      </c>
      <c r="L327" s="95">
        <v>0</v>
      </c>
    </row>
    <row r="328" spans="1:16" s="22" customFormat="1" ht="19.5" customHeight="1" x14ac:dyDescent="0.3">
      <c r="A328" s="91"/>
      <c r="B328" s="92" t="s">
        <v>182</v>
      </c>
      <c r="C328" s="102" t="s">
        <v>72</v>
      </c>
      <c r="D328" s="102" t="s">
        <v>77</v>
      </c>
      <c r="E328" s="102" t="s">
        <v>1</v>
      </c>
      <c r="F328" s="102" t="s">
        <v>11</v>
      </c>
      <c r="G328" s="102" t="s">
        <v>183</v>
      </c>
      <c r="H328" s="102" t="s">
        <v>33</v>
      </c>
      <c r="I328" s="102" t="s">
        <v>4</v>
      </c>
      <c r="J328" s="95">
        <v>942.1</v>
      </c>
      <c r="K328" s="95">
        <v>1411</v>
      </c>
      <c r="L328" s="95">
        <v>1411</v>
      </c>
    </row>
    <row r="329" spans="1:16" s="22" customFormat="1" ht="51" hidden="1" customHeight="1" x14ac:dyDescent="0.3">
      <c r="A329" s="91"/>
      <c r="B329" s="71" t="s">
        <v>482</v>
      </c>
      <c r="C329" s="103" t="s">
        <v>72</v>
      </c>
      <c r="D329" s="103" t="s">
        <v>77</v>
      </c>
      <c r="E329" s="103" t="s">
        <v>1</v>
      </c>
      <c r="F329" s="103" t="s">
        <v>3</v>
      </c>
      <c r="G329" s="103"/>
      <c r="H329" s="103"/>
      <c r="I329" s="103"/>
      <c r="J329" s="90">
        <f>+J330</f>
        <v>0</v>
      </c>
      <c r="K329" s="90">
        <f t="shared" ref="K329:L329" si="113">+K330</f>
        <v>1095.5999999999999</v>
      </c>
      <c r="L329" s="90">
        <f t="shared" si="113"/>
        <v>0</v>
      </c>
    </row>
    <row r="330" spans="1:16" s="22" customFormat="1" ht="37.15" customHeight="1" x14ac:dyDescent="0.3">
      <c r="A330" s="91"/>
      <c r="B330" s="71" t="s">
        <v>537</v>
      </c>
      <c r="C330" s="103" t="s">
        <v>72</v>
      </c>
      <c r="D330" s="103" t="s">
        <v>77</v>
      </c>
      <c r="E330" s="103" t="s">
        <v>1</v>
      </c>
      <c r="F330" s="103" t="s">
        <v>427</v>
      </c>
      <c r="G330" s="96"/>
      <c r="H330" s="97"/>
      <c r="I330" s="98"/>
      <c r="J330" s="90">
        <f>+J331+J332</f>
        <v>0</v>
      </c>
      <c r="K330" s="90">
        <f t="shared" ref="K330:L330" si="114">+K331+K332</f>
        <v>1095.5999999999999</v>
      </c>
      <c r="L330" s="90">
        <f t="shared" si="114"/>
        <v>0</v>
      </c>
    </row>
    <row r="331" spans="1:16" s="22" customFormat="1" ht="16.899999999999999" customHeight="1" x14ac:dyDescent="0.3">
      <c r="A331" s="91"/>
      <c r="B331" s="92" t="s">
        <v>536</v>
      </c>
      <c r="C331" s="102" t="s">
        <v>72</v>
      </c>
      <c r="D331" s="102" t="s">
        <v>77</v>
      </c>
      <c r="E331" s="102" t="s">
        <v>1</v>
      </c>
      <c r="F331" s="102" t="s">
        <v>427</v>
      </c>
      <c r="G331" s="102" t="s">
        <v>179</v>
      </c>
      <c r="H331" s="102" t="s">
        <v>69</v>
      </c>
      <c r="I331" s="102" t="s">
        <v>5</v>
      </c>
      <c r="J331" s="95">
        <v>0</v>
      </c>
      <c r="K331" s="95">
        <v>963</v>
      </c>
      <c r="L331" s="95">
        <v>0</v>
      </c>
    </row>
    <row r="332" spans="1:16" s="22" customFormat="1" ht="16.899999999999999" customHeight="1" x14ac:dyDescent="0.3">
      <c r="A332" s="91"/>
      <c r="B332" s="92" t="s">
        <v>538</v>
      </c>
      <c r="C332" s="102" t="s">
        <v>72</v>
      </c>
      <c r="D332" s="102" t="s">
        <v>77</v>
      </c>
      <c r="E332" s="102" t="s">
        <v>1</v>
      </c>
      <c r="F332" s="102" t="s">
        <v>427</v>
      </c>
      <c r="G332" s="102" t="s">
        <v>179</v>
      </c>
      <c r="H332" s="102" t="s">
        <v>69</v>
      </c>
      <c r="I332" s="102" t="s">
        <v>5</v>
      </c>
      <c r="J332" s="95">
        <v>0</v>
      </c>
      <c r="K332" s="95">
        <v>132.6</v>
      </c>
      <c r="L332" s="95">
        <v>0</v>
      </c>
    </row>
    <row r="333" spans="1:16" s="11" customFormat="1" ht="16.5" x14ac:dyDescent="0.25">
      <c r="A333" s="77" t="s">
        <v>197</v>
      </c>
      <c r="B333" s="71" t="s">
        <v>80</v>
      </c>
      <c r="C333" s="103" t="s">
        <v>72</v>
      </c>
      <c r="D333" s="103" t="s">
        <v>79</v>
      </c>
      <c r="E333" s="103" t="s">
        <v>2</v>
      </c>
      <c r="F333" s="103" t="s">
        <v>3</v>
      </c>
      <c r="G333" s="101"/>
      <c r="H333" s="101"/>
      <c r="I333" s="101"/>
      <c r="J333" s="90">
        <f>J334</f>
        <v>1299.2</v>
      </c>
      <c r="K333" s="90">
        <f t="shared" ref="K333:L333" si="115">K334</f>
        <v>743</v>
      </c>
      <c r="L333" s="90">
        <f t="shared" si="115"/>
        <v>773</v>
      </c>
    </row>
    <row r="334" spans="1:16" s="2" customFormat="1" ht="31.5" x14ac:dyDescent="0.25">
      <c r="A334" s="77" t="s">
        <v>198</v>
      </c>
      <c r="B334" s="71" t="s">
        <v>235</v>
      </c>
      <c r="C334" s="103" t="s">
        <v>72</v>
      </c>
      <c r="D334" s="103" t="s">
        <v>79</v>
      </c>
      <c r="E334" s="103" t="s">
        <v>7</v>
      </c>
      <c r="F334" s="103" t="s">
        <v>3</v>
      </c>
      <c r="G334" s="101"/>
      <c r="H334" s="101"/>
      <c r="I334" s="101"/>
      <c r="J334" s="90">
        <f>SUM(J335)</f>
        <v>1299.2</v>
      </c>
      <c r="K334" s="90">
        <f t="shared" ref="K334:L334" si="116">SUM(K335)</f>
        <v>743</v>
      </c>
      <c r="L334" s="90">
        <f t="shared" si="116"/>
        <v>773</v>
      </c>
    </row>
    <row r="335" spans="1:16" s="4" customFormat="1" x14ac:dyDescent="0.3">
      <c r="A335" s="77"/>
      <c r="B335" s="71" t="s">
        <v>64</v>
      </c>
      <c r="C335" s="103" t="s">
        <v>72</v>
      </c>
      <c r="D335" s="103" t="s">
        <v>79</v>
      </c>
      <c r="E335" s="103" t="s">
        <v>7</v>
      </c>
      <c r="F335" s="103" t="s">
        <v>63</v>
      </c>
      <c r="G335" s="101"/>
      <c r="H335" s="101"/>
      <c r="I335" s="101"/>
      <c r="J335" s="90">
        <f>SUM(J336:J336)</f>
        <v>1299.2</v>
      </c>
      <c r="K335" s="90">
        <f>SUM(K336:K336)</f>
        <v>743</v>
      </c>
      <c r="L335" s="90">
        <f>SUM(L336:L336)</f>
        <v>773</v>
      </c>
    </row>
    <row r="336" spans="1:16" s="22" customFormat="1" ht="20.25" customHeight="1" x14ac:dyDescent="0.3">
      <c r="A336" s="91"/>
      <c r="B336" s="92" t="s">
        <v>178</v>
      </c>
      <c r="C336" s="102" t="s">
        <v>72</v>
      </c>
      <c r="D336" s="102" t="s">
        <v>79</v>
      </c>
      <c r="E336" s="102" t="s">
        <v>7</v>
      </c>
      <c r="F336" s="102" t="s">
        <v>63</v>
      </c>
      <c r="G336" s="102" t="s">
        <v>179</v>
      </c>
      <c r="H336" s="102" t="s">
        <v>34</v>
      </c>
      <c r="I336" s="102" t="s">
        <v>1</v>
      </c>
      <c r="J336" s="95">
        <v>1299.2</v>
      </c>
      <c r="K336" s="95">
        <v>743</v>
      </c>
      <c r="L336" s="95">
        <v>773</v>
      </c>
    </row>
    <row r="337" spans="1:12" s="29" customFormat="1" ht="33.6" customHeight="1" x14ac:dyDescent="0.3">
      <c r="A337" s="77" t="s">
        <v>358</v>
      </c>
      <c r="B337" s="71" t="s">
        <v>377</v>
      </c>
      <c r="C337" s="103" t="s">
        <v>72</v>
      </c>
      <c r="D337" s="103" t="s">
        <v>23</v>
      </c>
      <c r="E337" s="103" t="s">
        <v>2</v>
      </c>
      <c r="F337" s="103" t="s">
        <v>3</v>
      </c>
      <c r="G337" s="96"/>
      <c r="H337" s="97"/>
      <c r="I337" s="98"/>
      <c r="J337" s="90">
        <f>+J338+J341+J345+J349+J357</f>
        <v>48170.200000000004</v>
      </c>
      <c r="K337" s="90">
        <f>+K341+K349+K345+K357+K338</f>
        <v>917.7</v>
      </c>
      <c r="L337" s="90">
        <f>+L341+L349+L345+L357+L338</f>
        <v>2070.8000000000002</v>
      </c>
    </row>
    <row r="338" spans="1:12" s="29" customFormat="1" ht="51.6" hidden="1" customHeight="1" x14ac:dyDescent="0.3">
      <c r="A338" s="77" t="s">
        <v>423</v>
      </c>
      <c r="B338" s="154" t="s">
        <v>493</v>
      </c>
      <c r="C338" s="103" t="s">
        <v>72</v>
      </c>
      <c r="D338" s="103" t="s">
        <v>23</v>
      </c>
      <c r="E338" s="103" t="s">
        <v>1</v>
      </c>
      <c r="F338" s="103" t="s">
        <v>3</v>
      </c>
      <c r="G338" s="108"/>
      <c r="H338" s="109"/>
      <c r="I338" s="110"/>
      <c r="J338" s="90">
        <f>+J339</f>
        <v>0</v>
      </c>
      <c r="K338" s="90">
        <f t="shared" ref="K338:L338" si="117">+K339</f>
        <v>0</v>
      </c>
      <c r="L338" s="90">
        <f t="shared" si="117"/>
        <v>0</v>
      </c>
    </row>
    <row r="339" spans="1:12" s="29" customFormat="1" ht="20.45" hidden="1" customHeight="1" x14ac:dyDescent="0.3">
      <c r="A339" s="77"/>
      <c r="B339" s="71" t="s">
        <v>535</v>
      </c>
      <c r="C339" s="102" t="s">
        <v>72</v>
      </c>
      <c r="D339" s="102" t="s">
        <v>23</v>
      </c>
      <c r="E339" s="102" t="s">
        <v>1</v>
      </c>
      <c r="F339" s="118" t="s">
        <v>475</v>
      </c>
      <c r="G339" s="136"/>
      <c r="H339" s="137"/>
      <c r="I339" s="138"/>
      <c r="J339" s="153">
        <f>+J340</f>
        <v>0</v>
      </c>
      <c r="K339" s="95">
        <v>0</v>
      </c>
      <c r="L339" s="95">
        <v>0</v>
      </c>
    </row>
    <row r="340" spans="1:12" s="29" customFormat="1" ht="20.45" hidden="1" customHeight="1" x14ac:dyDescent="0.3">
      <c r="A340" s="77"/>
      <c r="B340" s="92" t="s">
        <v>310</v>
      </c>
      <c r="C340" s="102" t="s">
        <v>72</v>
      </c>
      <c r="D340" s="102" t="s">
        <v>23</v>
      </c>
      <c r="E340" s="102" t="s">
        <v>1</v>
      </c>
      <c r="F340" s="118" t="s">
        <v>475</v>
      </c>
      <c r="G340" s="118" t="s">
        <v>189</v>
      </c>
      <c r="H340" s="102" t="s">
        <v>34</v>
      </c>
      <c r="I340" s="104" t="s">
        <v>21</v>
      </c>
      <c r="J340" s="153">
        <v>0</v>
      </c>
      <c r="K340" s="95">
        <v>0</v>
      </c>
      <c r="L340" s="95">
        <v>0</v>
      </c>
    </row>
    <row r="341" spans="1:12" s="12" customFormat="1" ht="31.5" x14ac:dyDescent="0.3">
      <c r="A341" s="77" t="s">
        <v>561</v>
      </c>
      <c r="B341" s="71" t="s">
        <v>304</v>
      </c>
      <c r="C341" s="103" t="s">
        <v>72</v>
      </c>
      <c r="D341" s="103" t="s">
        <v>23</v>
      </c>
      <c r="E341" s="103" t="s">
        <v>7</v>
      </c>
      <c r="F341" s="103" t="s">
        <v>3</v>
      </c>
      <c r="G341" s="101"/>
      <c r="H341" s="101"/>
      <c r="I341" s="101"/>
      <c r="J341" s="90">
        <f>J342</f>
        <v>0</v>
      </c>
      <c r="K341" s="90">
        <f>K342</f>
        <v>0</v>
      </c>
      <c r="L341" s="90">
        <f>L342</f>
        <v>1204.7</v>
      </c>
    </row>
    <row r="342" spans="1:12" s="22" customFormat="1" ht="31.5" x14ac:dyDescent="0.3">
      <c r="A342" s="91"/>
      <c r="B342" s="71" t="s">
        <v>437</v>
      </c>
      <c r="C342" s="103" t="s">
        <v>72</v>
      </c>
      <c r="D342" s="103" t="s">
        <v>23</v>
      </c>
      <c r="E342" s="103" t="s">
        <v>7</v>
      </c>
      <c r="F342" s="103" t="s">
        <v>463</v>
      </c>
      <c r="G342" s="118"/>
      <c r="H342" s="120"/>
      <c r="I342" s="104"/>
      <c r="J342" s="90">
        <f t="shared" ref="J342:K342" si="118">SUM(J343:J344)</f>
        <v>0</v>
      </c>
      <c r="K342" s="90">
        <f t="shared" si="118"/>
        <v>0</v>
      </c>
      <c r="L342" s="90">
        <f>SUM(L343:L344)</f>
        <v>1204.7</v>
      </c>
    </row>
    <row r="343" spans="1:12" s="22" customFormat="1" x14ac:dyDescent="0.3">
      <c r="A343" s="91"/>
      <c r="B343" s="92" t="s">
        <v>438</v>
      </c>
      <c r="C343" s="103" t="s">
        <v>72</v>
      </c>
      <c r="D343" s="103" t="s">
        <v>23</v>
      </c>
      <c r="E343" s="103" t="s">
        <v>7</v>
      </c>
      <c r="F343" s="102" t="s">
        <v>463</v>
      </c>
      <c r="G343" s="118" t="s">
        <v>189</v>
      </c>
      <c r="H343" s="102" t="s">
        <v>34</v>
      </c>
      <c r="I343" s="104" t="s">
        <v>1</v>
      </c>
      <c r="J343" s="95">
        <v>0</v>
      </c>
      <c r="K343" s="95">
        <v>0</v>
      </c>
      <c r="L343" s="95">
        <v>1182.3</v>
      </c>
    </row>
    <row r="344" spans="1:12" s="22" customFormat="1" x14ac:dyDescent="0.3">
      <c r="A344" s="91"/>
      <c r="B344" s="92" t="s">
        <v>487</v>
      </c>
      <c r="C344" s="103" t="s">
        <v>72</v>
      </c>
      <c r="D344" s="103" t="s">
        <v>23</v>
      </c>
      <c r="E344" s="103" t="s">
        <v>7</v>
      </c>
      <c r="F344" s="102" t="s">
        <v>463</v>
      </c>
      <c r="G344" s="118" t="s">
        <v>189</v>
      </c>
      <c r="H344" s="102" t="s">
        <v>34</v>
      </c>
      <c r="I344" s="104" t="s">
        <v>1</v>
      </c>
      <c r="J344" s="95">
        <v>0</v>
      </c>
      <c r="K344" s="95">
        <v>0</v>
      </c>
      <c r="L344" s="95">
        <v>22.4</v>
      </c>
    </row>
    <row r="345" spans="1:12" s="7" customFormat="1" ht="63" x14ac:dyDescent="0.3">
      <c r="A345" s="77" t="s">
        <v>424</v>
      </c>
      <c r="B345" s="71" t="s">
        <v>239</v>
      </c>
      <c r="C345" s="85" t="s">
        <v>72</v>
      </c>
      <c r="D345" s="103" t="s">
        <v>23</v>
      </c>
      <c r="E345" s="103" t="s">
        <v>21</v>
      </c>
      <c r="F345" s="103" t="s">
        <v>3</v>
      </c>
      <c r="G345" s="155"/>
      <c r="H345" s="114"/>
      <c r="I345" s="104"/>
      <c r="J345" s="90">
        <f t="shared" ref="J345:L345" si="119">J346</f>
        <v>815.9</v>
      </c>
      <c r="K345" s="90">
        <f t="shared" si="119"/>
        <v>917.7</v>
      </c>
      <c r="L345" s="90">
        <f t="shared" si="119"/>
        <v>866.1</v>
      </c>
    </row>
    <row r="346" spans="1:12" s="22" customFormat="1" ht="47.25" x14ac:dyDescent="0.3">
      <c r="A346" s="91"/>
      <c r="B346" s="71" t="s">
        <v>376</v>
      </c>
      <c r="C346" s="85" t="s">
        <v>72</v>
      </c>
      <c r="D346" s="103" t="s">
        <v>23</v>
      </c>
      <c r="E346" s="103" t="s">
        <v>21</v>
      </c>
      <c r="F346" s="103" t="s">
        <v>353</v>
      </c>
      <c r="G346" s="136"/>
      <c r="H346" s="137"/>
      <c r="I346" s="138"/>
      <c r="J346" s="90">
        <f>J347+J348</f>
        <v>815.9</v>
      </c>
      <c r="K346" s="90">
        <f t="shared" ref="K346:L346" si="120">K347+K348</f>
        <v>917.7</v>
      </c>
      <c r="L346" s="90">
        <f t="shared" si="120"/>
        <v>866.1</v>
      </c>
    </row>
    <row r="347" spans="1:12" s="22" customFormat="1" x14ac:dyDescent="0.3">
      <c r="A347" s="91"/>
      <c r="B347" s="92" t="s">
        <v>362</v>
      </c>
      <c r="C347" s="104" t="s">
        <v>72</v>
      </c>
      <c r="D347" s="102" t="s">
        <v>23</v>
      </c>
      <c r="E347" s="102" t="s">
        <v>21</v>
      </c>
      <c r="F347" s="102" t="s">
        <v>353</v>
      </c>
      <c r="G347" s="102" t="s">
        <v>189</v>
      </c>
      <c r="H347" s="102" t="s">
        <v>34</v>
      </c>
      <c r="I347" s="104" t="s">
        <v>1</v>
      </c>
      <c r="J347" s="95">
        <v>800</v>
      </c>
      <c r="K347" s="95">
        <v>900</v>
      </c>
      <c r="L347" s="95">
        <v>850</v>
      </c>
    </row>
    <row r="348" spans="1:12" s="22" customFormat="1" ht="15" customHeight="1" x14ac:dyDescent="0.3">
      <c r="A348" s="91"/>
      <c r="B348" s="71" t="s">
        <v>363</v>
      </c>
      <c r="C348" s="104" t="s">
        <v>72</v>
      </c>
      <c r="D348" s="102" t="s">
        <v>23</v>
      </c>
      <c r="E348" s="102" t="s">
        <v>21</v>
      </c>
      <c r="F348" s="102" t="s">
        <v>353</v>
      </c>
      <c r="G348" s="118" t="s">
        <v>189</v>
      </c>
      <c r="H348" s="102" t="s">
        <v>34</v>
      </c>
      <c r="I348" s="104" t="s">
        <v>1</v>
      </c>
      <c r="J348" s="95">
        <v>15.9</v>
      </c>
      <c r="K348" s="95">
        <v>17.7</v>
      </c>
      <c r="L348" s="95">
        <v>16.100000000000001</v>
      </c>
    </row>
    <row r="349" spans="1:12" s="12" customFormat="1" x14ac:dyDescent="0.3">
      <c r="A349" s="156" t="s">
        <v>495</v>
      </c>
      <c r="B349" s="71" t="s">
        <v>280</v>
      </c>
      <c r="C349" s="85" t="s">
        <v>72</v>
      </c>
      <c r="D349" s="103" t="s">
        <v>23</v>
      </c>
      <c r="E349" s="103" t="s">
        <v>264</v>
      </c>
      <c r="F349" s="103" t="s">
        <v>3</v>
      </c>
      <c r="G349" s="157"/>
      <c r="H349" s="158"/>
      <c r="I349" s="159"/>
      <c r="J349" s="90">
        <f>+J350+J353+J355</f>
        <v>47251.9</v>
      </c>
      <c r="K349" s="90">
        <f t="shared" ref="K349:L349" si="121">+K350+K353+K355</f>
        <v>0</v>
      </c>
      <c r="L349" s="90">
        <f t="shared" si="121"/>
        <v>0</v>
      </c>
    </row>
    <row r="350" spans="1:12" s="12" customFormat="1" ht="31.5" x14ac:dyDescent="0.3">
      <c r="A350" s="156"/>
      <c r="B350" s="71" t="s">
        <v>565</v>
      </c>
      <c r="C350" s="85" t="s">
        <v>72</v>
      </c>
      <c r="D350" s="103" t="s">
        <v>23</v>
      </c>
      <c r="E350" s="103" t="s">
        <v>264</v>
      </c>
      <c r="F350" s="103" t="s">
        <v>566</v>
      </c>
      <c r="G350" s="157"/>
      <c r="H350" s="158"/>
      <c r="I350" s="159"/>
      <c r="J350" s="90">
        <f>+J351+J352</f>
        <v>22100.199999999997</v>
      </c>
      <c r="K350" s="90">
        <f t="shared" ref="K350:L350" si="122">+K351+K352</f>
        <v>0</v>
      </c>
      <c r="L350" s="90">
        <f t="shared" si="122"/>
        <v>0</v>
      </c>
    </row>
    <row r="351" spans="1:12" s="12" customFormat="1" x14ac:dyDescent="0.3">
      <c r="A351" s="156"/>
      <c r="B351" s="92" t="s">
        <v>362</v>
      </c>
      <c r="C351" s="102" t="s">
        <v>72</v>
      </c>
      <c r="D351" s="102" t="s">
        <v>23</v>
      </c>
      <c r="E351" s="102" t="s">
        <v>264</v>
      </c>
      <c r="F351" s="102" t="s">
        <v>566</v>
      </c>
      <c r="G351" s="160"/>
      <c r="H351" s="160"/>
      <c r="I351" s="160"/>
      <c r="J351" s="95">
        <v>21927.1</v>
      </c>
      <c r="K351" s="95">
        <v>0</v>
      </c>
      <c r="L351" s="95">
        <v>0</v>
      </c>
    </row>
    <row r="352" spans="1:12" s="12" customFormat="1" x14ac:dyDescent="0.3">
      <c r="A352" s="156"/>
      <c r="B352" s="92" t="s">
        <v>410</v>
      </c>
      <c r="C352" s="102" t="s">
        <v>72</v>
      </c>
      <c r="D352" s="102" t="s">
        <v>23</v>
      </c>
      <c r="E352" s="102" t="s">
        <v>264</v>
      </c>
      <c r="F352" s="102" t="s">
        <v>566</v>
      </c>
      <c r="G352" s="102" t="s">
        <v>189</v>
      </c>
      <c r="H352" s="102" t="s">
        <v>34</v>
      </c>
      <c r="I352" s="102" t="s">
        <v>21</v>
      </c>
      <c r="J352" s="95">
        <v>173.1</v>
      </c>
      <c r="K352" s="95">
        <v>0</v>
      </c>
      <c r="L352" s="95">
        <v>0</v>
      </c>
    </row>
    <row r="353" spans="1:19" s="12" customFormat="1" ht="31.5" x14ac:dyDescent="0.3">
      <c r="A353" s="156"/>
      <c r="B353" s="71" t="s">
        <v>559</v>
      </c>
      <c r="C353" s="85" t="s">
        <v>72</v>
      </c>
      <c r="D353" s="103" t="s">
        <v>23</v>
      </c>
      <c r="E353" s="103" t="s">
        <v>264</v>
      </c>
      <c r="F353" s="103" t="s">
        <v>560</v>
      </c>
      <c r="G353" s="96"/>
      <c r="H353" s="97"/>
      <c r="I353" s="98"/>
      <c r="J353" s="90">
        <f>+J354</f>
        <v>18535.8</v>
      </c>
      <c r="K353" s="90">
        <f t="shared" ref="K353:L355" si="123">+K354</f>
        <v>0</v>
      </c>
      <c r="L353" s="90">
        <f t="shared" si="123"/>
        <v>0</v>
      </c>
    </row>
    <row r="354" spans="1:19" s="12" customFormat="1" x14ac:dyDescent="0.3">
      <c r="A354" s="156"/>
      <c r="B354" s="92" t="s">
        <v>362</v>
      </c>
      <c r="C354" s="102" t="s">
        <v>72</v>
      </c>
      <c r="D354" s="102" t="s">
        <v>23</v>
      </c>
      <c r="E354" s="102" t="s">
        <v>264</v>
      </c>
      <c r="F354" s="102" t="s">
        <v>560</v>
      </c>
      <c r="G354" s="102" t="s">
        <v>189</v>
      </c>
      <c r="H354" s="102" t="s">
        <v>34</v>
      </c>
      <c r="I354" s="102" t="s">
        <v>21</v>
      </c>
      <c r="J354" s="95">
        <v>18535.8</v>
      </c>
      <c r="K354" s="95">
        <v>0</v>
      </c>
      <c r="L354" s="95">
        <v>0</v>
      </c>
    </row>
    <row r="355" spans="1:19" s="22" customFormat="1" ht="47.25" x14ac:dyDescent="0.3">
      <c r="A355" s="91"/>
      <c r="B355" s="71" t="s">
        <v>439</v>
      </c>
      <c r="C355" s="85" t="s">
        <v>72</v>
      </c>
      <c r="D355" s="103" t="s">
        <v>23</v>
      </c>
      <c r="E355" s="103" t="s">
        <v>264</v>
      </c>
      <c r="F355" s="103" t="s">
        <v>375</v>
      </c>
      <c r="G355" s="96"/>
      <c r="H355" s="97"/>
      <c r="I355" s="98"/>
      <c r="J355" s="90">
        <f>+J356</f>
        <v>6615.9</v>
      </c>
      <c r="K355" s="90">
        <f t="shared" si="123"/>
        <v>0</v>
      </c>
      <c r="L355" s="90">
        <f t="shared" si="123"/>
        <v>0</v>
      </c>
    </row>
    <row r="356" spans="1:19" s="22" customFormat="1" ht="18" customHeight="1" x14ac:dyDescent="0.3">
      <c r="A356" s="91"/>
      <c r="B356" s="92" t="s">
        <v>362</v>
      </c>
      <c r="C356" s="102" t="s">
        <v>72</v>
      </c>
      <c r="D356" s="102" t="s">
        <v>23</v>
      </c>
      <c r="E356" s="102" t="s">
        <v>264</v>
      </c>
      <c r="F356" s="102" t="s">
        <v>375</v>
      </c>
      <c r="G356" s="102" t="s">
        <v>189</v>
      </c>
      <c r="H356" s="102" t="s">
        <v>34</v>
      </c>
      <c r="I356" s="102" t="s">
        <v>21</v>
      </c>
      <c r="J356" s="95">
        <v>6615.9</v>
      </c>
      <c r="K356" s="95">
        <v>0</v>
      </c>
      <c r="L356" s="95">
        <v>0</v>
      </c>
      <c r="S356" s="7"/>
    </row>
    <row r="357" spans="1:19" s="7" customFormat="1" ht="26.45" customHeight="1" x14ac:dyDescent="0.3">
      <c r="A357" s="156" t="s">
        <v>562</v>
      </c>
      <c r="B357" s="122" t="s">
        <v>411</v>
      </c>
      <c r="C357" s="103" t="s">
        <v>72</v>
      </c>
      <c r="D357" s="103" t="s">
        <v>23</v>
      </c>
      <c r="E357" s="103" t="s">
        <v>412</v>
      </c>
      <c r="F357" s="103" t="s">
        <v>3</v>
      </c>
      <c r="G357" s="96"/>
      <c r="H357" s="97"/>
      <c r="I357" s="98"/>
      <c r="J357" s="90">
        <f>+J358</f>
        <v>102.39999999999999</v>
      </c>
      <c r="K357" s="90">
        <f t="shared" ref="K357:L357" si="124">+K358</f>
        <v>0</v>
      </c>
      <c r="L357" s="90">
        <f t="shared" si="124"/>
        <v>0</v>
      </c>
    </row>
    <row r="358" spans="1:19" s="22" customFormat="1" ht="36" customHeight="1" x14ac:dyDescent="0.3">
      <c r="A358" s="91"/>
      <c r="B358" s="92" t="s">
        <v>532</v>
      </c>
      <c r="C358" s="103" t="s">
        <v>72</v>
      </c>
      <c r="D358" s="103" t="s">
        <v>23</v>
      </c>
      <c r="E358" s="103" t="s">
        <v>412</v>
      </c>
      <c r="F358" s="103" t="s">
        <v>354</v>
      </c>
      <c r="G358" s="96"/>
      <c r="H358" s="97"/>
      <c r="I358" s="98"/>
      <c r="J358" s="90">
        <f>+J359+J360</f>
        <v>102.39999999999999</v>
      </c>
      <c r="K358" s="90">
        <f t="shared" ref="K358:L358" si="125">+K359+K360</f>
        <v>0</v>
      </c>
      <c r="L358" s="90">
        <f t="shared" si="125"/>
        <v>0</v>
      </c>
    </row>
    <row r="359" spans="1:19" s="22" customFormat="1" ht="18" customHeight="1" x14ac:dyDescent="0.3">
      <c r="A359" s="91"/>
      <c r="B359" s="92" t="s">
        <v>533</v>
      </c>
      <c r="C359" s="102" t="s">
        <v>72</v>
      </c>
      <c r="D359" s="102" t="s">
        <v>23</v>
      </c>
      <c r="E359" s="102" t="s">
        <v>412</v>
      </c>
      <c r="F359" s="102" t="s">
        <v>354</v>
      </c>
      <c r="G359" s="102" t="s">
        <v>189</v>
      </c>
      <c r="H359" s="102" t="s">
        <v>34</v>
      </c>
      <c r="I359" s="102" t="s">
        <v>1</v>
      </c>
      <c r="J359" s="95">
        <v>102.1</v>
      </c>
      <c r="K359" s="95">
        <v>0</v>
      </c>
      <c r="L359" s="95">
        <v>0</v>
      </c>
    </row>
    <row r="360" spans="1:19" s="22" customFormat="1" ht="18" customHeight="1" x14ac:dyDescent="0.3">
      <c r="A360" s="91"/>
      <c r="B360" s="92" t="s">
        <v>534</v>
      </c>
      <c r="C360" s="102" t="s">
        <v>72</v>
      </c>
      <c r="D360" s="102" t="s">
        <v>23</v>
      </c>
      <c r="E360" s="102" t="s">
        <v>412</v>
      </c>
      <c r="F360" s="102" t="s">
        <v>354</v>
      </c>
      <c r="G360" s="102" t="s">
        <v>189</v>
      </c>
      <c r="H360" s="102" t="s">
        <v>34</v>
      </c>
      <c r="I360" s="102" t="s">
        <v>1</v>
      </c>
      <c r="J360" s="95">
        <v>0.3</v>
      </c>
      <c r="K360" s="95">
        <v>0</v>
      </c>
      <c r="L360" s="95">
        <v>0</v>
      </c>
    </row>
    <row r="361" spans="1:19" s="17" customFormat="1" ht="31.5" x14ac:dyDescent="0.25">
      <c r="A361" s="77" t="s">
        <v>69</v>
      </c>
      <c r="B361" s="71" t="s">
        <v>82</v>
      </c>
      <c r="C361" s="103" t="s">
        <v>81</v>
      </c>
      <c r="D361" s="103" t="s">
        <v>36</v>
      </c>
      <c r="E361" s="103" t="s">
        <v>2</v>
      </c>
      <c r="F361" s="103" t="s">
        <v>3</v>
      </c>
      <c r="G361" s="101"/>
      <c r="H361" s="101"/>
      <c r="I361" s="101"/>
      <c r="J361" s="90">
        <f>SUM(J362)</f>
        <v>1038.9000000000001</v>
      </c>
      <c r="K361" s="90">
        <f t="shared" ref="K361:L363" si="126">SUM(K362)</f>
        <v>1030</v>
      </c>
      <c r="L361" s="90">
        <f t="shared" si="126"/>
        <v>1030</v>
      </c>
    </row>
    <row r="362" spans="1:19" s="11" customFormat="1" ht="31.5" x14ac:dyDescent="0.25">
      <c r="A362" s="77" t="s">
        <v>159</v>
      </c>
      <c r="B362" s="71" t="s">
        <v>404</v>
      </c>
      <c r="C362" s="103" t="s">
        <v>81</v>
      </c>
      <c r="D362" s="103" t="s">
        <v>38</v>
      </c>
      <c r="E362" s="103" t="s">
        <v>2</v>
      </c>
      <c r="F362" s="103" t="s">
        <v>3</v>
      </c>
      <c r="G362" s="101"/>
      <c r="H362" s="101"/>
      <c r="I362" s="101"/>
      <c r="J362" s="90">
        <f>SUM(J363)</f>
        <v>1038.9000000000001</v>
      </c>
      <c r="K362" s="90">
        <f t="shared" si="126"/>
        <v>1030</v>
      </c>
      <c r="L362" s="90">
        <f t="shared" si="126"/>
        <v>1030</v>
      </c>
    </row>
    <row r="363" spans="1:19" s="2" customFormat="1" ht="31.5" x14ac:dyDescent="0.25">
      <c r="A363" s="77" t="s">
        <v>160</v>
      </c>
      <c r="B363" s="71" t="s">
        <v>405</v>
      </c>
      <c r="C363" s="103" t="s">
        <v>81</v>
      </c>
      <c r="D363" s="103" t="s">
        <v>38</v>
      </c>
      <c r="E363" s="103" t="s">
        <v>1</v>
      </c>
      <c r="F363" s="103" t="s">
        <v>3</v>
      </c>
      <c r="G363" s="101"/>
      <c r="H363" s="101"/>
      <c r="I363" s="101"/>
      <c r="J363" s="90">
        <f>SUM(J364)</f>
        <v>1038.9000000000001</v>
      </c>
      <c r="K363" s="90">
        <f t="shared" si="126"/>
        <v>1030</v>
      </c>
      <c r="L363" s="90">
        <f t="shared" si="126"/>
        <v>1030</v>
      </c>
    </row>
    <row r="364" spans="1:19" s="4" customFormat="1" ht="31.5" x14ac:dyDescent="0.3">
      <c r="A364" s="77"/>
      <c r="B364" s="71" t="s">
        <v>12</v>
      </c>
      <c r="C364" s="103" t="s">
        <v>81</v>
      </c>
      <c r="D364" s="103" t="s">
        <v>38</v>
      </c>
      <c r="E364" s="103" t="s">
        <v>1</v>
      </c>
      <c r="F364" s="103" t="s">
        <v>11</v>
      </c>
      <c r="G364" s="101"/>
      <c r="H364" s="101"/>
      <c r="I364" s="101"/>
      <c r="J364" s="90">
        <f>SUM(J365:J366)</f>
        <v>1038.9000000000001</v>
      </c>
      <c r="K364" s="90">
        <f t="shared" ref="K364:L364" si="127">SUM(K365:K366)</f>
        <v>1030</v>
      </c>
      <c r="L364" s="90">
        <f t="shared" si="127"/>
        <v>1030</v>
      </c>
    </row>
    <row r="365" spans="1:19" s="22" customFormat="1" x14ac:dyDescent="0.3">
      <c r="A365" s="91"/>
      <c r="B365" s="92" t="s">
        <v>178</v>
      </c>
      <c r="C365" s="102" t="s">
        <v>81</v>
      </c>
      <c r="D365" s="102" t="s">
        <v>38</v>
      </c>
      <c r="E365" s="102" t="s">
        <v>1</v>
      </c>
      <c r="F365" s="102" t="s">
        <v>11</v>
      </c>
      <c r="G365" s="102" t="s">
        <v>179</v>
      </c>
      <c r="H365" s="102" t="s">
        <v>33</v>
      </c>
      <c r="I365" s="102" t="s">
        <v>7</v>
      </c>
      <c r="J365" s="95">
        <v>1028.9000000000001</v>
      </c>
      <c r="K365" s="95">
        <v>1020</v>
      </c>
      <c r="L365" s="95">
        <v>1020</v>
      </c>
    </row>
    <row r="366" spans="1:19" s="22" customFormat="1" x14ac:dyDescent="0.3">
      <c r="A366" s="91"/>
      <c r="B366" s="92" t="s">
        <v>178</v>
      </c>
      <c r="C366" s="102" t="s">
        <v>81</v>
      </c>
      <c r="D366" s="102" t="s">
        <v>38</v>
      </c>
      <c r="E366" s="102" t="s">
        <v>1</v>
      </c>
      <c r="F366" s="102" t="s">
        <v>11</v>
      </c>
      <c r="G366" s="102" t="s">
        <v>179</v>
      </c>
      <c r="H366" s="102" t="s">
        <v>34</v>
      </c>
      <c r="I366" s="102" t="s">
        <v>1</v>
      </c>
      <c r="J366" s="95">
        <v>10</v>
      </c>
      <c r="K366" s="95">
        <v>10</v>
      </c>
      <c r="L366" s="95">
        <v>10</v>
      </c>
    </row>
    <row r="367" spans="1:19" s="17" customFormat="1" ht="31.5" customHeight="1" x14ac:dyDescent="0.25">
      <c r="A367" s="77" t="s">
        <v>199</v>
      </c>
      <c r="B367" s="71" t="s">
        <v>84</v>
      </c>
      <c r="C367" s="103" t="s">
        <v>83</v>
      </c>
      <c r="D367" s="103" t="s">
        <v>36</v>
      </c>
      <c r="E367" s="103" t="s">
        <v>2</v>
      </c>
      <c r="F367" s="103" t="s">
        <v>3</v>
      </c>
      <c r="G367" s="101"/>
      <c r="H367" s="101"/>
      <c r="I367" s="101"/>
      <c r="J367" s="90">
        <f>+J368</f>
        <v>36163.800000000003</v>
      </c>
      <c r="K367" s="90">
        <f t="shared" ref="K367:L367" si="128">+K368</f>
        <v>31234.799999999999</v>
      </c>
      <c r="L367" s="90">
        <f t="shared" si="128"/>
        <v>31231.9</v>
      </c>
    </row>
    <row r="368" spans="1:19" s="11" customFormat="1" ht="16.5" x14ac:dyDescent="0.25">
      <c r="A368" s="77" t="s">
        <v>166</v>
      </c>
      <c r="B368" s="161" t="s">
        <v>85</v>
      </c>
      <c r="C368" s="103" t="s">
        <v>83</v>
      </c>
      <c r="D368" s="103" t="s">
        <v>38</v>
      </c>
      <c r="E368" s="103" t="s">
        <v>2</v>
      </c>
      <c r="F368" s="103" t="s">
        <v>3</v>
      </c>
      <c r="G368" s="101"/>
      <c r="H368" s="101"/>
      <c r="I368" s="101"/>
      <c r="J368" s="90">
        <f>+J369</f>
        <v>36163.800000000003</v>
      </c>
      <c r="K368" s="90">
        <f t="shared" ref="K368:L368" si="129">+K369</f>
        <v>31234.799999999999</v>
      </c>
      <c r="L368" s="90">
        <f t="shared" si="129"/>
        <v>31231.9</v>
      </c>
    </row>
    <row r="369" spans="1:12" s="2" customFormat="1" ht="16.5" x14ac:dyDescent="0.25">
      <c r="A369" s="77" t="s">
        <v>167</v>
      </c>
      <c r="B369" s="71" t="s">
        <v>86</v>
      </c>
      <c r="C369" s="103" t="s">
        <v>83</v>
      </c>
      <c r="D369" s="103" t="s">
        <v>38</v>
      </c>
      <c r="E369" s="103" t="s">
        <v>1</v>
      </c>
      <c r="F369" s="103" t="s">
        <v>3</v>
      </c>
      <c r="G369" s="101"/>
      <c r="H369" s="101"/>
      <c r="I369" s="101"/>
      <c r="J369" s="90">
        <f>+J370+J374+J379+J372</f>
        <v>36163.800000000003</v>
      </c>
      <c r="K369" s="90">
        <f t="shared" ref="K369:L369" si="130">+K370+K374+K379</f>
        <v>31234.799999999999</v>
      </c>
      <c r="L369" s="90">
        <f t="shared" si="130"/>
        <v>31231.9</v>
      </c>
    </row>
    <row r="370" spans="1:12" s="4" customFormat="1" ht="31.5" x14ac:dyDescent="0.3">
      <c r="A370" s="77"/>
      <c r="B370" s="71" t="s">
        <v>12</v>
      </c>
      <c r="C370" s="103" t="s">
        <v>83</v>
      </c>
      <c r="D370" s="103" t="s">
        <v>38</v>
      </c>
      <c r="E370" s="103" t="s">
        <v>1</v>
      </c>
      <c r="F370" s="103" t="s">
        <v>11</v>
      </c>
      <c r="G370" s="101"/>
      <c r="H370" s="101"/>
      <c r="I370" s="101"/>
      <c r="J370" s="90">
        <f>+J371</f>
        <v>33860.300000000003</v>
      </c>
      <c r="K370" s="90">
        <f t="shared" ref="K370:L370" si="131">+K371</f>
        <v>29735.200000000001</v>
      </c>
      <c r="L370" s="90">
        <f t="shared" si="131"/>
        <v>29735</v>
      </c>
    </row>
    <row r="371" spans="1:12" s="22" customFormat="1" ht="30.6" customHeight="1" x14ac:dyDescent="0.3">
      <c r="A371" s="91"/>
      <c r="B371" s="92" t="s">
        <v>188</v>
      </c>
      <c r="C371" s="102" t="s">
        <v>83</v>
      </c>
      <c r="D371" s="102" t="s">
        <v>38</v>
      </c>
      <c r="E371" s="102" t="s">
        <v>1</v>
      </c>
      <c r="F371" s="102" t="s">
        <v>11</v>
      </c>
      <c r="G371" s="102" t="s">
        <v>187</v>
      </c>
      <c r="H371" s="102" t="s">
        <v>72</v>
      </c>
      <c r="I371" s="102" t="s">
        <v>7</v>
      </c>
      <c r="J371" s="95">
        <v>33860.300000000003</v>
      </c>
      <c r="K371" s="95">
        <v>29735.200000000001</v>
      </c>
      <c r="L371" s="95">
        <v>29735</v>
      </c>
    </row>
    <row r="372" spans="1:12" s="22" customFormat="1" ht="30.6" customHeight="1" x14ac:dyDescent="0.3">
      <c r="A372" s="91"/>
      <c r="B372" s="92" t="s">
        <v>588</v>
      </c>
      <c r="C372" s="103" t="s">
        <v>83</v>
      </c>
      <c r="D372" s="103" t="s">
        <v>38</v>
      </c>
      <c r="E372" s="103" t="s">
        <v>1</v>
      </c>
      <c r="F372" s="103" t="s">
        <v>283</v>
      </c>
      <c r="G372" s="83"/>
      <c r="H372" s="84"/>
      <c r="I372" s="85"/>
      <c r="J372" s="90">
        <f>+J373</f>
        <v>300</v>
      </c>
      <c r="K372" s="90">
        <f t="shared" ref="K372:L372" si="132">+K373</f>
        <v>0</v>
      </c>
      <c r="L372" s="90">
        <f t="shared" si="132"/>
        <v>0</v>
      </c>
    </row>
    <row r="373" spans="1:12" s="22" customFormat="1" ht="30.6" customHeight="1" x14ac:dyDescent="0.3">
      <c r="A373" s="91"/>
      <c r="B373" s="92" t="s">
        <v>178</v>
      </c>
      <c r="C373" s="102" t="s">
        <v>83</v>
      </c>
      <c r="D373" s="102" t="s">
        <v>38</v>
      </c>
      <c r="E373" s="102" t="s">
        <v>1</v>
      </c>
      <c r="F373" s="102" t="s">
        <v>283</v>
      </c>
      <c r="G373" s="102" t="s">
        <v>179</v>
      </c>
      <c r="H373" s="102" t="s">
        <v>72</v>
      </c>
      <c r="I373" s="102" t="s">
        <v>7</v>
      </c>
      <c r="J373" s="95">
        <v>300</v>
      </c>
      <c r="K373" s="95">
        <v>0</v>
      </c>
      <c r="L373" s="95">
        <v>0</v>
      </c>
    </row>
    <row r="374" spans="1:12" s="4" customFormat="1" ht="36" customHeight="1" x14ac:dyDescent="0.3">
      <c r="A374" s="77"/>
      <c r="B374" s="71" t="s">
        <v>357</v>
      </c>
      <c r="C374" s="103" t="s">
        <v>83</v>
      </c>
      <c r="D374" s="103" t="s">
        <v>38</v>
      </c>
      <c r="E374" s="103" t="s">
        <v>1</v>
      </c>
      <c r="F374" s="103" t="s">
        <v>365</v>
      </c>
      <c r="G374" s="96"/>
      <c r="H374" s="97"/>
      <c r="I374" s="98"/>
      <c r="J374" s="90">
        <f>SUM(J375+J376+J377+J378)</f>
        <v>1403.7</v>
      </c>
      <c r="K374" s="90">
        <f t="shared" ref="K374:L374" si="133">SUM(K375+K376+K377+K378)</f>
        <v>1399.6</v>
      </c>
      <c r="L374" s="90">
        <f t="shared" si="133"/>
        <v>1396.9</v>
      </c>
    </row>
    <row r="375" spans="1:12" s="22" customFormat="1" ht="36" customHeight="1" x14ac:dyDescent="0.3">
      <c r="A375" s="91"/>
      <c r="B375" s="92" t="s">
        <v>386</v>
      </c>
      <c r="C375" s="102" t="s">
        <v>83</v>
      </c>
      <c r="D375" s="102" t="s">
        <v>38</v>
      </c>
      <c r="E375" s="102" t="s">
        <v>1</v>
      </c>
      <c r="F375" s="102" t="s">
        <v>365</v>
      </c>
      <c r="G375" s="118" t="s">
        <v>181</v>
      </c>
      <c r="H375" s="102" t="s">
        <v>72</v>
      </c>
      <c r="I375" s="104" t="s">
        <v>7</v>
      </c>
      <c r="J375" s="95">
        <v>174</v>
      </c>
      <c r="K375" s="95">
        <v>174</v>
      </c>
      <c r="L375" s="95">
        <v>174</v>
      </c>
    </row>
    <row r="376" spans="1:12" s="22" customFormat="1" ht="36" customHeight="1" x14ac:dyDescent="0.3">
      <c r="A376" s="91"/>
      <c r="B376" s="92" t="s">
        <v>387</v>
      </c>
      <c r="C376" s="102" t="s">
        <v>83</v>
      </c>
      <c r="D376" s="102" t="s">
        <v>38</v>
      </c>
      <c r="E376" s="102" t="s">
        <v>1</v>
      </c>
      <c r="F376" s="102" t="s">
        <v>365</v>
      </c>
      <c r="G376" s="118" t="s">
        <v>181</v>
      </c>
      <c r="H376" s="102" t="s">
        <v>72</v>
      </c>
      <c r="I376" s="104" t="s">
        <v>7</v>
      </c>
      <c r="J376" s="95">
        <v>35</v>
      </c>
      <c r="K376" s="95">
        <v>35</v>
      </c>
      <c r="L376" s="95">
        <v>35</v>
      </c>
    </row>
    <row r="377" spans="1:12" s="22" customFormat="1" ht="31.5" x14ac:dyDescent="0.3">
      <c r="A377" s="91"/>
      <c r="B377" s="92" t="s">
        <v>364</v>
      </c>
      <c r="C377" s="102" t="s">
        <v>83</v>
      </c>
      <c r="D377" s="102" t="s">
        <v>38</v>
      </c>
      <c r="E377" s="102" t="s">
        <v>1</v>
      </c>
      <c r="F377" s="102" t="s">
        <v>365</v>
      </c>
      <c r="G377" s="102" t="s">
        <v>187</v>
      </c>
      <c r="H377" s="102" t="s">
        <v>72</v>
      </c>
      <c r="I377" s="102" t="s">
        <v>7</v>
      </c>
      <c r="J377" s="95">
        <v>1046.5</v>
      </c>
      <c r="K377" s="95">
        <v>1046.5</v>
      </c>
      <c r="L377" s="95">
        <v>1046.5</v>
      </c>
    </row>
    <row r="378" spans="1:12" s="22" customFormat="1" ht="31.5" x14ac:dyDescent="0.3">
      <c r="A378" s="91"/>
      <c r="B378" s="92" t="s">
        <v>252</v>
      </c>
      <c r="C378" s="102" t="s">
        <v>83</v>
      </c>
      <c r="D378" s="102" t="s">
        <v>38</v>
      </c>
      <c r="E378" s="102" t="s">
        <v>1</v>
      </c>
      <c r="F378" s="102" t="s">
        <v>365</v>
      </c>
      <c r="G378" s="102" t="s">
        <v>187</v>
      </c>
      <c r="H378" s="102" t="s">
        <v>72</v>
      </c>
      <c r="I378" s="102" t="s">
        <v>7</v>
      </c>
      <c r="J378" s="95">
        <v>148.19999999999999</v>
      </c>
      <c r="K378" s="95">
        <v>144.1</v>
      </c>
      <c r="L378" s="95">
        <v>141.4</v>
      </c>
    </row>
    <row r="379" spans="1:12" s="4" customFormat="1" x14ac:dyDescent="0.3">
      <c r="A379" s="77"/>
      <c r="B379" s="71" t="s">
        <v>88</v>
      </c>
      <c r="C379" s="103" t="s">
        <v>83</v>
      </c>
      <c r="D379" s="103" t="s">
        <v>38</v>
      </c>
      <c r="E379" s="103" t="s">
        <v>1</v>
      </c>
      <c r="F379" s="103" t="s">
        <v>87</v>
      </c>
      <c r="G379" s="101"/>
      <c r="H379" s="101"/>
      <c r="I379" s="101"/>
      <c r="J379" s="90">
        <f>SUM(J380)</f>
        <v>599.79999999999995</v>
      </c>
      <c r="K379" s="90">
        <f t="shared" ref="K379:L379" si="134">SUM(K380)</f>
        <v>100</v>
      </c>
      <c r="L379" s="90">
        <f t="shared" si="134"/>
        <v>100</v>
      </c>
    </row>
    <row r="380" spans="1:12" s="22" customFormat="1" ht="16.149999999999999" customHeight="1" x14ac:dyDescent="0.3">
      <c r="A380" s="91"/>
      <c r="B380" s="92" t="s">
        <v>178</v>
      </c>
      <c r="C380" s="102" t="s">
        <v>83</v>
      </c>
      <c r="D380" s="102" t="s">
        <v>38</v>
      </c>
      <c r="E380" s="102" t="s">
        <v>1</v>
      </c>
      <c r="F380" s="102" t="s">
        <v>87</v>
      </c>
      <c r="G380" s="102" t="s">
        <v>179</v>
      </c>
      <c r="H380" s="102" t="s">
        <v>72</v>
      </c>
      <c r="I380" s="102" t="s">
        <v>1</v>
      </c>
      <c r="J380" s="95">
        <v>599.79999999999995</v>
      </c>
      <c r="K380" s="95">
        <v>100</v>
      </c>
      <c r="L380" s="95">
        <v>100</v>
      </c>
    </row>
    <row r="381" spans="1:12" s="17" customFormat="1" ht="60.75" customHeight="1" x14ac:dyDescent="0.25">
      <c r="A381" s="77" t="s">
        <v>81</v>
      </c>
      <c r="B381" s="71" t="s">
        <v>91</v>
      </c>
      <c r="C381" s="103" t="s">
        <v>90</v>
      </c>
      <c r="D381" s="103" t="s">
        <v>36</v>
      </c>
      <c r="E381" s="103" t="s">
        <v>2</v>
      </c>
      <c r="F381" s="103" t="s">
        <v>3</v>
      </c>
      <c r="G381" s="101"/>
      <c r="H381" s="101"/>
      <c r="I381" s="101"/>
      <c r="J381" s="90">
        <f>+J382+J392+J409</f>
        <v>456121.30000000005</v>
      </c>
      <c r="K381" s="90">
        <f>+K382+K392+K409</f>
        <v>354235.6</v>
      </c>
      <c r="L381" s="90">
        <f>+L382+L392+L409</f>
        <v>384652.7</v>
      </c>
    </row>
    <row r="382" spans="1:12" s="11" customFormat="1" ht="16.5" x14ac:dyDescent="0.25">
      <c r="A382" s="77" t="s">
        <v>168</v>
      </c>
      <c r="B382" s="71" t="s">
        <v>92</v>
      </c>
      <c r="C382" s="103" t="s">
        <v>90</v>
      </c>
      <c r="D382" s="103" t="s">
        <v>38</v>
      </c>
      <c r="E382" s="103" t="s">
        <v>2</v>
      </c>
      <c r="F382" s="103" t="s">
        <v>3</v>
      </c>
      <c r="G382" s="101"/>
      <c r="H382" s="101"/>
      <c r="I382" s="101"/>
      <c r="J382" s="90">
        <f>SUM(J383+J386+J389)</f>
        <v>0</v>
      </c>
      <c r="K382" s="90">
        <f t="shared" ref="K382:L382" si="135">SUM(K383+K386+K389)</f>
        <v>36300</v>
      </c>
      <c r="L382" s="90">
        <f t="shared" si="135"/>
        <v>36300</v>
      </c>
    </row>
    <row r="383" spans="1:12" s="2" customFormat="1" ht="16.5" x14ac:dyDescent="0.25">
      <c r="A383" s="77" t="s">
        <v>169</v>
      </c>
      <c r="B383" s="71" t="s">
        <v>93</v>
      </c>
      <c r="C383" s="103" t="s">
        <v>90</v>
      </c>
      <c r="D383" s="103" t="s">
        <v>38</v>
      </c>
      <c r="E383" s="103" t="s">
        <v>21</v>
      </c>
      <c r="F383" s="103" t="s">
        <v>3</v>
      </c>
      <c r="G383" s="101"/>
      <c r="H383" s="101"/>
      <c r="I383" s="101"/>
      <c r="J383" s="90">
        <f>SUM(J384)</f>
        <v>0</v>
      </c>
      <c r="K383" s="90">
        <f t="shared" ref="K383:L384" si="136">SUM(K384)</f>
        <v>1300</v>
      </c>
      <c r="L383" s="90">
        <f t="shared" si="136"/>
        <v>1300</v>
      </c>
    </row>
    <row r="384" spans="1:12" s="4" customFormat="1" x14ac:dyDescent="0.3">
      <c r="A384" s="77"/>
      <c r="B384" s="71" t="s">
        <v>95</v>
      </c>
      <c r="C384" s="103" t="s">
        <v>90</v>
      </c>
      <c r="D384" s="103" t="s">
        <v>38</v>
      </c>
      <c r="E384" s="103" t="s">
        <v>21</v>
      </c>
      <c r="F384" s="103" t="s">
        <v>94</v>
      </c>
      <c r="G384" s="101"/>
      <c r="H384" s="101"/>
      <c r="I384" s="101"/>
      <c r="J384" s="90">
        <f>SUM(J385)</f>
        <v>0</v>
      </c>
      <c r="K384" s="90">
        <f t="shared" si="136"/>
        <v>1300</v>
      </c>
      <c r="L384" s="90">
        <f t="shared" si="136"/>
        <v>1300</v>
      </c>
    </row>
    <row r="385" spans="1:15" s="22" customFormat="1" ht="16.149999999999999" customHeight="1" x14ac:dyDescent="0.3">
      <c r="A385" s="91"/>
      <c r="B385" s="92" t="s">
        <v>182</v>
      </c>
      <c r="C385" s="102" t="s">
        <v>90</v>
      </c>
      <c r="D385" s="102" t="s">
        <v>38</v>
      </c>
      <c r="E385" s="102" t="s">
        <v>21</v>
      </c>
      <c r="F385" s="102" t="s">
        <v>94</v>
      </c>
      <c r="G385" s="102" t="s">
        <v>183</v>
      </c>
      <c r="H385" s="102" t="s">
        <v>1</v>
      </c>
      <c r="I385" s="102" t="s">
        <v>72</v>
      </c>
      <c r="J385" s="95">
        <v>0</v>
      </c>
      <c r="K385" s="95">
        <v>1300</v>
      </c>
      <c r="L385" s="95">
        <v>1300</v>
      </c>
    </row>
    <row r="386" spans="1:15" s="2" customFormat="1" ht="16.5" hidden="1" x14ac:dyDescent="0.25">
      <c r="A386" s="77" t="s">
        <v>388</v>
      </c>
      <c r="B386" s="71" t="s">
        <v>96</v>
      </c>
      <c r="C386" s="103" t="s">
        <v>90</v>
      </c>
      <c r="D386" s="103" t="s">
        <v>38</v>
      </c>
      <c r="E386" s="103" t="s">
        <v>30</v>
      </c>
      <c r="F386" s="103" t="s">
        <v>3</v>
      </c>
      <c r="G386" s="101"/>
      <c r="H386" s="101"/>
      <c r="I386" s="101"/>
      <c r="J386" s="90">
        <f>SUM(J387)</f>
        <v>0</v>
      </c>
      <c r="K386" s="90">
        <f t="shared" ref="K386:L387" si="137">SUM(K387)</f>
        <v>0</v>
      </c>
      <c r="L386" s="90">
        <f t="shared" si="137"/>
        <v>0</v>
      </c>
    </row>
    <row r="387" spans="1:15" s="4" customFormat="1" ht="31.5" hidden="1" x14ac:dyDescent="0.3">
      <c r="A387" s="77"/>
      <c r="B387" s="71" t="s">
        <v>98</v>
      </c>
      <c r="C387" s="103" t="s">
        <v>90</v>
      </c>
      <c r="D387" s="103" t="s">
        <v>38</v>
      </c>
      <c r="E387" s="103" t="s">
        <v>30</v>
      </c>
      <c r="F387" s="103" t="s">
        <v>97</v>
      </c>
      <c r="G387" s="101"/>
      <c r="H387" s="101"/>
      <c r="I387" s="101"/>
      <c r="J387" s="90">
        <f>SUM(J388)</f>
        <v>0</v>
      </c>
      <c r="K387" s="90">
        <f t="shared" si="137"/>
        <v>0</v>
      </c>
      <c r="L387" s="90">
        <f t="shared" si="137"/>
        <v>0</v>
      </c>
    </row>
    <row r="388" spans="1:15" s="22" customFormat="1" hidden="1" x14ac:dyDescent="0.3">
      <c r="A388" s="91"/>
      <c r="B388" s="92" t="s">
        <v>192</v>
      </c>
      <c r="C388" s="102" t="s">
        <v>90</v>
      </c>
      <c r="D388" s="102" t="s">
        <v>38</v>
      </c>
      <c r="E388" s="102" t="s">
        <v>30</v>
      </c>
      <c r="F388" s="102" t="s">
        <v>97</v>
      </c>
      <c r="G388" s="102" t="s">
        <v>191</v>
      </c>
      <c r="H388" s="102" t="s">
        <v>83</v>
      </c>
      <c r="I388" s="102" t="s">
        <v>1</v>
      </c>
      <c r="J388" s="95">
        <v>0</v>
      </c>
      <c r="K388" s="95">
        <v>0</v>
      </c>
      <c r="L388" s="95">
        <v>0</v>
      </c>
      <c r="M388" s="22">
        <v>-4400</v>
      </c>
      <c r="N388" s="22">
        <v>-3000</v>
      </c>
      <c r="O388" s="22">
        <v>-3000</v>
      </c>
    </row>
    <row r="389" spans="1:15" s="12" customFormat="1" ht="30" customHeight="1" x14ac:dyDescent="0.3">
      <c r="A389" s="77" t="s">
        <v>388</v>
      </c>
      <c r="B389" s="71" t="s">
        <v>643</v>
      </c>
      <c r="C389" s="103" t="s">
        <v>90</v>
      </c>
      <c r="D389" s="103" t="s">
        <v>38</v>
      </c>
      <c r="E389" s="103" t="s">
        <v>34</v>
      </c>
      <c r="F389" s="103" t="s">
        <v>3</v>
      </c>
      <c r="G389" s="146"/>
      <c r="H389" s="146"/>
      <c r="I389" s="146"/>
      <c r="J389" s="90">
        <f>SUM(J390)</f>
        <v>0</v>
      </c>
      <c r="K389" s="90">
        <f t="shared" ref="K389:L389" si="138">SUM(K390)</f>
        <v>35000</v>
      </c>
      <c r="L389" s="90">
        <f t="shared" si="138"/>
        <v>35000</v>
      </c>
    </row>
    <row r="390" spans="1:15" s="4" customFormat="1" ht="31.5" x14ac:dyDescent="0.3">
      <c r="A390" s="77"/>
      <c r="B390" s="71" t="s">
        <v>217</v>
      </c>
      <c r="C390" s="103" t="s">
        <v>90</v>
      </c>
      <c r="D390" s="103" t="s">
        <v>38</v>
      </c>
      <c r="E390" s="103" t="s">
        <v>34</v>
      </c>
      <c r="F390" s="83" t="s">
        <v>218</v>
      </c>
      <c r="G390" s="83"/>
      <c r="H390" s="84"/>
      <c r="I390" s="85"/>
      <c r="J390" s="90">
        <f>+J391</f>
        <v>0</v>
      </c>
      <c r="K390" s="90">
        <f>SUM(K391)</f>
        <v>35000</v>
      </c>
      <c r="L390" s="90">
        <f>SUM(L391)</f>
        <v>35000</v>
      </c>
    </row>
    <row r="391" spans="1:15" s="22" customFormat="1" x14ac:dyDescent="0.3">
      <c r="A391" s="91"/>
      <c r="B391" s="92" t="s">
        <v>182</v>
      </c>
      <c r="C391" s="102" t="s">
        <v>90</v>
      </c>
      <c r="D391" s="102" t="s">
        <v>38</v>
      </c>
      <c r="E391" s="102" t="s">
        <v>34</v>
      </c>
      <c r="F391" s="102" t="s">
        <v>218</v>
      </c>
      <c r="G391" s="94" t="s">
        <v>183</v>
      </c>
      <c r="H391" s="94" t="s">
        <v>1</v>
      </c>
      <c r="I391" s="94" t="s">
        <v>83</v>
      </c>
      <c r="J391" s="95">
        <v>0</v>
      </c>
      <c r="K391" s="95">
        <v>35000</v>
      </c>
      <c r="L391" s="95">
        <v>35000</v>
      </c>
    </row>
    <row r="392" spans="1:15" s="11" customFormat="1" ht="47.25" x14ac:dyDescent="0.25">
      <c r="A392" s="77" t="s">
        <v>389</v>
      </c>
      <c r="B392" s="71" t="s">
        <v>99</v>
      </c>
      <c r="C392" s="103" t="s">
        <v>90</v>
      </c>
      <c r="D392" s="103" t="s">
        <v>68</v>
      </c>
      <c r="E392" s="103" t="s">
        <v>2</v>
      </c>
      <c r="F392" s="103" t="s">
        <v>3</v>
      </c>
      <c r="G392" s="101"/>
      <c r="H392" s="101"/>
      <c r="I392" s="101"/>
      <c r="J392" s="90">
        <f>+J393+J401+J404+J398+J407</f>
        <v>428867.10000000003</v>
      </c>
      <c r="K392" s="90">
        <f t="shared" ref="K392:L392" si="139">+K393+K401+K404+K398+K407</f>
        <v>293451.3</v>
      </c>
      <c r="L392" s="90">
        <f t="shared" si="139"/>
        <v>323626</v>
      </c>
    </row>
    <row r="393" spans="1:15" s="2" customFormat="1" ht="31.5" x14ac:dyDescent="0.25">
      <c r="A393" s="77" t="s">
        <v>390</v>
      </c>
      <c r="B393" s="71" t="s">
        <v>100</v>
      </c>
      <c r="C393" s="103" t="s">
        <v>90</v>
      </c>
      <c r="D393" s="103" t="s">
        <v>68</v>
      </c>
      <c r="E393" s="103" t="s">
        <v>7</v>
      </c>
      <c r="F393" s="103" t="s">
        <v>3</v>
      </c>
      <c r="G393" s="101"/>
      <c r="H393" s="101"/>
      <c r="I393" s="101"/>
      <c r="J393" s="90">
        <f>SUM(J394+J396)</f>
        <v>50661.9</v>
      </c>
      <c r="K393" s="90">
        <f t="shared" ref="K393:L393" si="140">SUM(K394+K396)</f>
        <v>53148</v>
      </c>
      <c r="L393" s="90">
        <f t="shared" si="140"/>
        <v>56845</v>
      </c>
    </row>
    <row r="394" spans="1:15" s="4" customFormat="1" ht="37.15" customHeight="1" x14ac:dyDescent="0.3">
      <c r="A394" s="77"/>
      <c r="B394" s="71" t="s">
        <v>351</v>
      </c>
      <c r="C394" s="103" t="s">
        <v>90</v>
      </c>
      <c r="D394" s="103" t="s">
        <v>68</v>
      </c>
      <c r="E394" s="103" t="s">
        <v>7</v>
      </c>
      <c r="F394" s="103" t="s">
        <v>101</v>
      </c>
      <c r="G394" s="101"/>
      <c r="H394" s="101"/>
      <c r="I394" s="101"/>
      <c r="J394" s="90">
        <f>SUM(J395)</f>
        <v>18458</v>
      </c>
      <c r="K394" s="90">
        <f t="shared" ref="K394:L394" si="141">SUM(K395)</f>
        <v>16048</v>
      </c>
      <c r="L394" s="90">
        <f t="shared" si="141"/>
        <v>16645</v>
      </c>
    </row>
    <row r="395" spans="1:15" s="22" customFormat="1" x14ac:dyDescent="0.3">
      <c r="A395" s="91"/>
      <c r="B395" s="92" t="s">
        <v>190</v>
      </c>
      <c r="C395" s="102" t="s">
        <v>90</v>
      </c>
      <c r="D395" s="102" t="s">
        <v>68</v>
      </c>
      <c r="E395" s="102" t="s">
        <v>7</v>
      </c>
      <c r="F395" s="102" t="s">
        <v>101</v>
      </c>
      <c r="G395" s="102" t="s">
        <v>189</v>
      </c>
      <c r="H395" s="102" t="s">
        <v>89</v>
      </c>
      <c r="I395" s="102" t="s">
        <v>1</v>
      </c>
      <c r="J395" s="95">
        <v>18458</v>
      </c>
      <c r="K395" s="95">
        <v>16048</v>
      </c>
      <c r="L395" s="95">
        <v>16645</v>
      </c>
    </row>
    <row r="396" spans="1:15" s="4" customFormat="1" x14ac:dyDescent="0.3">
      <c r="A396" s="77"/>
      <c r="B396" s="71" t="s">
        <v>103</v>
      </c>
      <c r="C396" s="103" t="s">
        <v>90</v>
      </c>
      <c r="D396" s="103" t="s">
        <v>68</v>
      </c>
      <c r="E396" s="103" t="s">
        <v>7</v>
      </c>
      <c r="F396" s="103" t="s">
        <v>102</v>
      </c>
      <c r="G396" s="101"/>
      <c r="H396" s="101"/>
      <c r="I396" s="101"/>
      <c r="J396" s="90">
        <f>SUM(J397)</f>
        <v>32203.9</v>
      </c>
      <c r="K396" s="90">
        <f t="shared" ref="K396:L396" si="142">SUM(K397)</f>
        <v>37100</v>
      </c>
      <c r="L396" s="90">
        <f t="shared" si="142"/>
        <v>40200</v>
      </c>
    </row>
    <row r="397" spans="1:15" s="22" customFormat="1" ht="20.45" customHeight="1" x14ac:dyDescent="0.3">
      <c r="A397" s="91"/>
      <c r="B397" s="92" t="s">
        <v>190</v>
      </c>
      <c r="C397" s="102" t="s">
        <v>90</v>
      </c>
      <c r="D397" s="102" t="s">
        <v>68</v>
      </c>
      <c r="E397" s="102" t="s">
        <v>7</v>
      </c>
      <c r="F397" s="102" t="s">
        <v>102</v>
      </c>
      <c r="G397" s="105" t="s">
        <v>189</v>
      </c>
      <c r="H397" s="105" t="s">
        <v>89</v>
      </c>
      <c r="I397" s="105" t="s">
        <v>1</v>
      </c>
      <c r="J397" s="95">
        <v>32203.9</v>
      </c>
      <c r="K397" s="95">
        <v>37100</v>
      </c>
      <c r="L397" s="95">
        <v>40200</v>
      </c>
    </row>
    <row r="398" spans="1:15" s="22" customFormat="1" ht="49.9" hidden="1" customHeight="1" x14ac:dyDescent="0.3">
      <c r="A398" s="77" t="s">
        <v>391</v>
      </c>
      <c r="B398" s="71" t="s">
        <v>446</v>
      </c>
      <c r="C398" s="162">
        <v>15</v>
      </c>
      <c r="D398" s="85" t="s">
        <v>68</v>
      </c>
      <c r="E398" s="83" t="s">
        <v>4</v>
      </c>
      <c r="F398" s="83" t="s">
        <v>3</v>
      </c>
      <c r="G398" s="108"/>
      <c r="H398" s="109"/>
      <c r="I398" s="110"/>
      <c r="J398" s="153">
        <f>J399</f>
        <v>0</v>
      </c>
      <c r="K398" s="153">
        <f t="shared" ref="K398:L399" si="143">K399</f>
        <v>0</v>
      </c>
      <c r="L398" s="153">
        <f t="shared" si="143"/>
        <v>0</v>
      </c>
    </row>
    <row r="399" spans="1:15" s="22" customFormat="1" ht="30" hidden="1" customHeight="1" x14ac:dyDescent="0.3">
      <c r="A399" s="91"/>
      <c r="B399" s="71" t="s">
        <v>447</v>
      </c>
      <c r="C399" s="102" t="s">
        <v>90</v>
      </c>
      <c r="D399" s="102" t="s">
        <v>68</v>
      </c>
      <c r="E399" s="102" t="s">
        <v>4</v>
      </c>
      <c r="F399" s="118" t="s">
        <v>436</v>
      </c>
      <c r="G399" s="118"/>
      <c r="H399" s="120"/>
      <c r="I399" s="104"/>
      <c r="J399" s="153">
        <f>J400</f>
        <v>0</v>
      </c>
      <c r="K399" s="153">
        <f t="shared" si="143"/>
        <v>0</v>
      </c>
      <c r="L399" s="153">
        <f t="shared" si="143"/>
        <v>0</v>
      </c>
    </row>
    <row r="400" spans="1:15" s="22" customFormat="1" ht="16.149999999999999" hidden="1" customHeight="1" x14ac:dyDescent="0.3">
      <c r="A400" s="91"/>
      <c r="B400" s="92" t="s">
        <v>190</v>
      </c>
      <c r="C400" s="102" t="s">
        <v>90</v>
      </c>
      <c r="D400" s="102" t="s">
        <v>68</v>
      </c>
      <c r="E400" s="102" t="s">
        <v>4</v>
      </c>
      <c r="F400" s="118" t="s">
        <v>436</v>
      </c>
      <c r="G400" s="94" t="s">
        <v>189</v>
      </c>
      <c r="H400" s="94" t="s">
        <v>89</v>
      </c>
      <c r="I400" s="94" t="s">
        <v>7</v>
      </c>
      <c r="J400" s="95">
        <v>0</v>
      </c>
      <c r="K400" s="95">
        <v>0</v>
      </c>
      <c r="L400" s="95">
        <v>0</v>
      </c>
    </row>
    <row r="401" spans="1:13" s="2" customFormat="1" ht="31.5" x14ac:dyDescent="0.25">
      <c r="A401" s="77" t="s">
        <v>391</v>
      </c>
      <c r="B401" s="71" t="s">
        <v>205</v>
      </c>
      <c r="C401" s="103" t="s">
        <v>90</v>
      </c>
      <c r="D401" s="103" t="s">
        <v>68</v>
      </c>
      <c r="E401" s="103" t="s">
        <v>21</v>
      </c>
      <c r="F401" s="103" t="s">
        <v>3</v>
      </c>
      <c r="G401" s="101"/>
      <c r="H401" s="101"/>
      <c r="I401" s="101"/>
      <c r="J401" s="90">
        <f>SUM(J402)</f>
        <v>450</v>
      </c>
      <c r="K401" s="90">
        <f t="shared" ref="K401:L405" si="144">SUM(K402)</f>
        <v>450</v>
      </c>
      <c r="L401" s="90">
        <f t="shared" si="144"/>
        <v>450</v>
      </c>
    </row>
    <row r="402" spans="1:13" s="4" customFormat="1" ht="61.9" customHeight="1" x14ac:dyDescent="0.3">
      <c r="A402" s="77"/>
      <c r="B402" s="71" t="s">
        <v>206</v>
      </c>
      <c r="C402" s="103" t="s">
        <v>90</v>
      </c>
      <c r="D402" s="103" t="s">
        <v>68</v>
      </c>
      <c r="E402" s="103" t="s">
        <v>21</v>
      </c>
      <c r="F402" s="103" t="s">
        <v>204</v>
      </c>
      <c r="G402" s="101"/>
      <c r="H402" s="101"/>
      <c r="I402" s="101"/>
      <c r="J402" s="90">
        <f>SUM(J403)</f>
        <v>450</v>
      </c>
      <c r="K402" s="90">
        <f t="shared" si="144"/>
        <v>450</v>
      </c>
      <c r="L402" s="90">
        <f t="shared" si="144"/>
        <v>450</v>
      </c>
    </row>
    <row r="403" spans="1:13" s="22" customFormat="1" x14ac:dyDescent="0.3">
      <c r="A403" s="91"/>
      <c r="B403" s="92" t="s">
        <v>190</v>
      </c>
      <c r="C403" s="102" t="s">
        <v>90</v>
      </c>
      <c r="D403" s="102" t="s">
        <v>68</v>
      </c>
      <c r="E403" s="102" t="s">
        <v>21</v>
      </c>
      <c r="F403" s="102" t="s">
        <v>204</v>
      </c>
      <c r="G403" s="102" t="s">
        <v>189</v>
      </c>
      <c r="H403" s="102" t="s">
        <v>89</v>
      </c>
      <c r="I403" s="102" t="s">
        <v>4</v>
      </c>
      <c r="J403" s="95">
        <v>450</v>
      </c>
      <c r="K403" s="95">
        <v>450</v>
      </c>
      <c r="L403" s="95">
        <v>450</v>
      </c>
    </row>
    <row r="404" spans="1:13" s="2" customFormat="1" ht="47.25" x14ac:dyDescent="0.25">
      <c r="A404" s="77" t="s">
        <v>392</v>
      </c>
      <c r="B404" s="71" t="s">
        <v>406</v>
      </c>
      <c r="C404" s="103" t="s">
        <v>90</v>
      </c>
      <c r="D404" s="103" t="s">
        <v>68</v>
      </c>
      <c r="E404" s="103" t="s">
        <v>30</v>
      </c>
      <c r="F404" s="103" t="s">
        <v>3</v>
      </c>
      <c r="G404" s="101"/>
      <c r="H404" s="101"/>
      <c r="I404" s="101"/>
      <c r="J404" s="90">
        <f>SUM(J405)</f>
        <v>370463.8</v>
      </c>
      <c r="K404" s="90">
        <f t="shared" si="144"/>
        <v>232753.3</v>
      </c>
      <c r="L404" s="90">
        <f t="shared" si="144"/>
        <v>259231</v>
      </c>
    </row>
    <row r="405" spans="1:13" s="4" customFormat="1" ht="31.5" x14ac:dyDescent="0.3">
      <c r="A405" s="77"/>
      <c r="B405" s="71" t="s">
        <v>301</v>
      </c>
      <c r="C405" s="103" t="s">
        <v>90</v>
      </c>
      <c r="D405" s="103" t="s">
        <v>68</v>
      </c>
      <c r="E405" s="103" t="s">
        <v>30</v>
      </c>
      <c r="F405" s="103" t="s">
        <v>238</v>
      </c>
      <c r="G405" s="101"/>
      <c r="H405" s="101"/>
      <c r="I405" s="101"/>
      <c r="J405" s="90">
        <f>SUM(J406)</f>
        <v>370463.8</v>
      </c>
      <c r="K405" s="90">
        <f t="shared" si="144"/>
        <v>232753.3</v>
      </c>
      <c r="L405" s="90">
        <f t="shared" si="144"/>
        <v>259231</v>
      </c>
    </row>
    <row r="406" spans="1:13" s="22" customFormat="1" x14ac:dyDescent="0.3">
      <c r="A406" s="91"/>
      <c r="B406" s="92" t="s">
        <v>190</v>
      </c>
      <c r="C406" s="102" t="s">
        <v>90</v>
      </c>
      <c r="D406" s="102" t="s">
        <v>68</v>
      </c>
      <c r="E406" s="102" t="s">
        <v>30</v>
      </c>
      <c r="F406" s="102" t="s">
        <v>238</v>
      </c>
      <c r="G406" s="102" t="s">
        <v>189</v>
      </c>
      <c r="H406" s="102" t="s">
        <v>89</v>
      </c>
      <c r="I406" s="102" t="s">
        <v>4</v>
      </c>
      <c r="J406" s="163">
        <v>370463.8</v>
      </c>
      <c r="K406" s="163">
        <v>232753.3</v>
      </c>
      <c r="L406" s="163">
        <v>259231</v>
      </c>
      <c r="M406" s="22">
        <v>7907.8</v>
      </c>
    </row>
    <row r="407" spans="1:13" s="7" customFormat="1" ht="47.25" x14ac:dyDescent="0.3">
      <c r="A407" s="77" t="s">
        <v>496</v>
      </c>
      <c r="B407" s="71" t="s">
        <v>483</v>
      </c>
      <c r="C407" s="102" t="s">
        <v>90</v>
      </c>
      <c r="D407" s="102" t="s">
        <v>68</v>
      </c>
      <c r="E407" s="102" t="s">
        <v>5</v>
      </c>
      <c r="F407" s="102" t="s">
        <v>3</v>
      </c>
      <c r="G407" s="102"/>
      <c r="H407" s="102"/>
      <c r="I407" s="102"/>
      <c r="J407" s="90">
        <f>J408</f>
        <v>7291.4</v>
      </c>
      <c r="K407" s="90">
        <f t="shared" ref="K407:L407" si="145">K408</f>
        <v>7100</v>
      </c>
      <c r="L407" s="90">
        <f t="shared" si="145"/>
        <v>7100</v>
      </c>
    </row>
    <row r="408" spans="1:13" s="22" customFormat="1" ht="47.25" x14ac:dyDescent="0.3">
      <c r="A408" s="91"/>
      <c r="B408" s="92" t="s">
        <v>594</v>
      </c>
      <c r="C408" s="102" t="s">
        <v>90</v>
      </c>
      <c r="D408" s="102" t="s">
        <v>68</v>
      </c>
      <c r="E408" s="102" t="s">
        <v>5</v>
      </c>
      <c r="F408" s="102" t="s">
        <v>484</v>
      </c>
      <c r="G408" s="102" t="s">
        <v>189</v>
      </c>
      <c r="H408" s="102" t="s">
        <v>89</v>
      </c>
      <c r="I408" s="102" t="s">
        <v>4</v>
      </c>
      <c r="J408" s="95">
        <v>7291.4</v>
      </c>
      <c r="K408" s="95">
        <v>7100</v>
      </c>
      <c r="L408" s="95">
        <v>7100</v>
      </c>
    </row>
    <row r="409" spans="1:13" s="11" customFormat="1" ht="16.5" x14ac:dyDescent="0.25">
      <c r="A409" s="77" t="s">
        <v>393</v>
      </c>
      <c r="B409" s="71" t="s">
        <v>80</v>
      </c>
      <c r="C409" s="103" t="s">
        <v>90</v>
      </c>
      <c r="D409" s="103" t="s">
        <v>77</v>
      </c>
      <c r="E409" s="103" t="s">
        <v>2</v>
      </c>
      <c r="F409" s="103" t="s">
        <v>3</v>
      </c>
      <c r="G409" s="101"/>
      <c r="H409" s="101"/>
      <c r="I409" s="101"/>
      <c r="J409" s="90">
        <f>SUM(J410)</f>
        <v>27254.2</v>
      </c>
      <c r="K409" s="90">
        <f t="shared" ref="K409:L409" si="146">SUM(K410)</f>
        <v>24484.3</v>
      </c>
      <c r="L409" s="90">
        <f t="shared" si="146"/>
        <v>24726.7</v>
      </c>
    </row>
    <row r="410" spans="1:13" s="2" customFormat="1" ht="42.75" customHeight="1" x14ac:dyDescent="0.25">
      <c r="A410" s="77" t="s">
        <v>394</v>
      </c>
      <c r="B410" s="71" t="s">
        <v>407</v>
      </c>
      <c r="C410" s="103" t="s">
        <v>90</v>
      </c>
      <c r="D410" s="103" t="s">
        <v>77</v>
      </c>
      <c r="E410" s="103" t="s">
        <v>1</v>
      </c>
      <c r="F410" s="103" t="s">
        <v>3</v>
      </c>
      <c r="G410" s="101"/>
      <c r="H410" s="101"/>
      <c r="I410" s="101"/>
      <c r="J410" s="90">
        <f>SUM(J413+J411)</f>
        <v>27254.2</v>
      </c>
      <c r="K410" s="90">
        <f t="shared" ref="K410:L410" si="147">SUM(K413+K411)</f>
        <v>24484.3</v>
      </c>
      <c r="L410" s="90">
        <f t="shared" si="147"/>
        <v>24726.7</v>
      </c>
    </row>
    <row r="411" spans="1:13" s="2" customFormat="1" ht="32.450000000000003" customHeight="1" x14ac:dyDescent="0.25">
      <c r="A411" s="77"/>
      <c r="B411" s="71" t="s">
        <v>631</v>
      </c>
      <c r="C411" s="103" t="s">
        <v>90</v>
      </c>
      <c r="D411" s="103" t="s">
        <v>77</v>
      </c>
      <c r="E411" s="103" t="s">
        <v>1</v>
      </c>
      <c r="F411" s="103" t="s">
        <v>632</v>
      </c>
      <c r="G411" s="96"/>
      <c r="H411" s="97"/>
      <c r="I411" s="98"/>
      <c r="J411" s="90">
        <f>+J412</f>
        <v>435.5</v>
      </c>
      <c r="K411" s="90">
        <f t="shared" ref="K411:L411" si="148">+K412</f>
        <v>0</v>
      </c>
      <c r="L411" s="90">
        <f t="shared" si="148"/>
        <v>0</v>
      </c>
    </row>
    <row r="412" spans="1:13" s="2" customFormat="1" ht="30" customHeight="1" x14ac:dyDescent="0.25">
      <c r="A412" s="77"/>
      <c r="B412" s="92" t="s">
        <v>651</v>
      </c>
      <c r="C412" s="102" t="s">
        <v>90</v>
      </c>
      <c r="D412" s="102" t="s">
        <v>77</v>
      </c>
      <c r="E412" s="102" t="s">
        <v>1</v>
      </c>
      <c r="F412" s="102" t="s">
        <v>632</v>
      </c>
      <c r="G412" s="102" t="s">
        <v>181</v>
      </c>
      <c r="H412" s="102" t="s">
        <v>1</v>
      </c>
      <c r="I412" s="102" t="s">
        <v>5</v>
      </c>
      <c r="J412" s="95">
        <v>435.5</v>
      </c>
      <c r="K412" s="95">
        <v>0</v>
      </c>
      <c r="L412" s="95">
        <v>0</v>
      </c>
    </row>
    <row r="413" spans="1:13" s="4" customFormat="1" x14ac:dyDescent="0.3">
      <c r="A413" s="77"/>
      <c r="B413" s="71" t="s">
        <v>105</v>
      </c>
      <c r="C413" s="103" t="s">
        <v>90</v>
      </c>
      <c r="D413" s="103" t="s">
        <v>77</v>
      </c>
      <c r="E413" s="103" t="s">
        <v>1</v>
      </c>
      <c r="F413" s="103" t="s">
        <v>104</v>
      </c>
      <c r="G413" s="101"/>
      <c r="H413" s="101"/>
      <c r="I413" s="101"/>
      <c r="J413" s="90">
        <f>SUM(J414:J416)</f>
        <v>26818.7</v>
      </c>
      <c r="K413" s="90">
        <f t="shared" ref="K413:L413" si="149">SUM(K414:K416)</f>
        <v>24484.3</v>
      </c>
      <c r="L413" s="90">
        <f t="shared" si="149"/>
        <v>24726.7</v>
      </c>
    </row>
    <row r="414" spans="1:13" s="22" customFormat="1" ht="31.5" x14ac:dyDescent="0.3">
      <c r="A414" s="91"/>
      <c r="B414" s="92" t="s">
        <v>180</v>
      </c>
      <c r="C414" s="102" t="s">
        <v>90</v>
      </c>
      <c r="D414" s="102" t="s">
        <v>77</v>
      </c>
      <c r="E414" s="102" t="s">
        <v>1</v>
      </c>
      <c r="F414" s="102" t="s">
        <v>104</v>
      </c>
      <c r="G414" s="102" t="s">
        <v>181</v>
      </c>
      <c r="H414" s="102" t="s">
        <v>1</v>
      </c>
      <c r="I414" s="102" t="s">
        <v>5</v>
      </c>
      <c r="J414" s="95">
        <v>25615.3</v>
      </c>
      <c r="K414" s="95">
        <v>22497</v>
      </c>
      <c r="L414" s="95">
        <v>22721.7</v>
      </c>
    </row>
    <row r="415" spans="1:13" s="22" customFormat="1" x14ac:dyDescent="0.3">
      <c r="A415" s="91"/>
      <c r="B415" s="92" t="s">
        <v>178</v>
      </c>
      <c r="C415" s="102" t="s">
        <v>90</v>
      </c>
      <c r="D415" s="102" t="s">
        <v>77</v>
      </c>
      <c r="E415" s="102" t="s">
        <v>1</v>
      </c>
      <c r="F415" s="102" t="s">
        <v>104</v>
      </c>
      <c r="G415" s="102" t="s">
        <v>179</v>
      </c>
      <c r="H415" s="102" t="s">
        <v>1</v>
      </c>
      <c r="I415" s="102" t="s">
        <v>5</v>
      </c>
      <c r="J415" s="95">
        <v>1203.4000000000001</v>
      </c>
      <c r="K415" s="95">
        <v>1982.3</v>
      </c>
      <c r="L415" s="95">
        <v>2000</v>
      </c>
    </row>
    <row r="416" spans="1:13" s="22" customFormat="1" x14ac:dyDescent="0.3">
      <c r="A416" s="91"/>
      <c r="B416" s="92" t="s">
        <v>182</v>
      </c>
      <c r="C416" s="102" t="s">
        <v>90</v>
      </c>
      <c r="D416" s="102" t="s">
        <v>77</v>
      </c>
      <c r="E416" s="102" t="s">
        <v>1</v>
      </c>
      <c r="F416" s="102" t="s">
        <v>104</v>
      </c>
      <c r="G416" s="102" t="s">
        <v>183</v>
      </c>
      <c r="H416" s="102" t="s">
        <v>1</v>
      </c>
      <c r="I416" s="102" t="s">
        <v>5</v>
      </c>
      <c r="J416" s="95">
        <v>0</v>
      </c>
      <c r="K416" s="95">
        <v>5</v>
      </c>
      <c r="L416" s="95">
        <v>5</v>
      </c>
    </row>
    <row r="417" spans="1:12" s="17" customFormat="1" ht="47.25" x14ac:dyDescent="0.25">
      <c r="A417" s="77" t="s">
        <v>83</v>
      </c>
      <c r="B417" s="71" t="s">
        <v>107</v>
      </c>
      <c r="C417" s="103" t="s">
        <v>106</v>
      </c>
      <c r="D417" s="103" t="s">
        <v>36</v>
      </c>
      <c r="E417" s="103" t="s">
        <v>2</v>
      </c>
      <c r="F417" s="103" t="s">
        <v>3</v>
      </c>
      <c r="G417" s="101"/>
      <c r="H417" s="101"/>
      <c r="I417" s="101"/>
      <c r="J417" s="90">
        <f>+J418+J422+J426+J452</f>
        <v>169747.5</v>
      </c>
      <c r="K417" s="90">
        <f>SUM(K418+K422+K426+K452)</f>
        <v>164383</v>
      </c>
      <c r="L417" s="90">
        <f>SUM(L418+L422+L426+L452)</f>
        <v>170788</v>
      </c>
    </row>
    <row r="418" spans="1:12" s="11" customFormat="1" ht="31.5" x14ac:dyDescent="0.25">
      <c r="A418" s="77" t="s">
        <v>170</v>
      </c>
      <c r="B418" s="71" t="s">
        <v>108</v>
      </c>
      <c r="C418" s="103" t="s">
        <v>106</v>
      </c>
      <c r="D418" s="103" t="s">
        <v>38</v>
      </c>
      <c r="E418" s="103" t="s">
        <v>2</v>
      </c>
      <c r="F418" s="103" t="s">
        <v>3</v>
      </c>
      <c r="G418" s="101"/>
      <c r="H418" s="101"/>
      <c r="I418" s="101"/>
      <c r="J418" s="90">
        <f>SUM(J419)</f>
        <v>3.5</v>
      </c>
      <c r="K418" s="90">
        <f t="shared" ref="K418:L419" si="150">SUM(K419)</f>
        <v>12</v>
      </c>
      <c r="L418" s="90">
        <f t="shared" si="150"/>
        <v>12</v>
      </c>
    </row>
    <row r="419" spans="1:12" s="2" customFormat="1" ht="16.5" x14ac:dyDescent="0.25">
      <c r="A419" s="77" t="s">
        <v>171</v>
      </c>
      <c r="B419" s="71" t="s">
        <v>261</v>
      </c>
      <c r="C419" s="103" t="s">
        <v>106</v>
      </c>
      <c r="D419" s="103" t="s">
        <v>38</v>
      </c>
      <c r="E419" s="103" t="s">
        <v>1</v>
      </c>
      <c r="F419" s="103" t="s">
        <v>3</v>
      </c>
      <c r="G419" s="101"/>
      <c r="H419" s="101"/>
      <c r="I419" s="101"/>
      <c r="J419" s="90">
        <f>SUM(J420)</f>
        <v>3.5</v>
      </c>
      <c r="K419" s="90">
        <f t="shared" si="150"/>
        <v>12</v>
      </c>
      <c r="L419" s="90">
        <f t="shared" si="150"/>
        <v>12</v>
      </c>
    </row>
    <row r="420" spans="1:12" s="4" customFormat="1" x14ac:dyDescent="0.3">
      <c r="A420" s="77"/>
      <c r="B420" s="71" t="s">
        <v>105</v>
      </c>
      <c r="C420" s="103" t="s">
        <v>106</v>
      </c>
      <c r="D420" s="103" t="s">
        <v>38</v>
      </c>
      <c r="E420" s="103" t="s">
        <v>1</v>
      </c>
      <c r="F420" s="103" t="s">
        <v>104</v>
      </c>
      <c r="G420" s="101"/>
      <c r="H420" s="101"/>
      <c r="I420" s="101"/>
      <c r="J420" s="90">
        <f>SUM(J421:J421)</f>
        <v>3.5</v>
      </c>
      <c r="K420" s="90">
        <f>SUM(K421:K421)</f>
        <v>12</v>
      </c>
      <c r="L420" s="90">
        <f>SUM(L421:L421)</f>
        <v>12</v>
      </c>
    </row>
    <row r="421" spans="1:12" s="22" customFormat="1" ht="31.5" x14ac:dyDescent="0.3">
      <c r="A421" s="91"/>
      <c r="B421" s="92" t="s">
        <v>180</v>
      </c>
      <c r="C421" s="102" t="s">
        <v>106</v>
      </c>
      <c r="D421" s="102" t="s">
        <v>38</v>
      </c>
      <c r="E421" s="102" t="s">
        <v>1</v>
      </c>
      <c r="F421" s="102" t="s">
        <v>104</v>
      </c>
      <c r="G421" s="102" t="s">
        <v>181</v>
      </c>
      <c r="H421" s="102" t="s">
        <v>1</v>
      </c>
      <c r="I421" s="102" t="s">
        <v>21</v>
      </c>
      <c r="J421" s="95">
        <v>3.5</v>
      </c>
      <c r="K421" s="95">
        <v>12</v>
      </c>
      <c r="L421" s="95">
        <v>12</v>
      </c>
    </row>
    <row r="422" spans="1:12" s="11" customFormat="1" ht="16.5" x14ac:dyDescent="0.25">
      <c r="A422" s="77" t="s">
        <v>200</v>
      </c>
      <c r="B422" s="71" t="s">
        <v>109</v>
      </c>
      <c r="C422" s="103" t="s">
        <v>106</v>
      </c>
      <c r="D422" s="103" t="s">
        <v>68</v>
      </c>
      <c r="E422" s="103" t="s">
        <v>2</v>
      </c>
      <c r="F422" s="103" t="s">
        <v>3</v>
      </c>
      <c r="G422" s="101"/>
      <c r="H422" s="101"/>
      <c r="I422" s="101"/>
      <c r="J422" s="90">
        <f>SUM(J423)</f>
        <v>803.7</v>
      </c>
      <c r="K422" s="90">
        <f t="shared" ref="K422:L424" si="151">SUM(K423)</f>
        <v>928</v>
      </c>
      <c r="L422" s="90">
        <f t="shared" si="151"/>
        <v>965</v>
      </c>
    </row>
    <row r="423" spans="1:12" s="2" customFormat="1" ht="34.9" customHeight="1" x14ac:dyDescent="0.25">
      <c r="A423" s="77" t="s">
        <v>201</v>
      </c>
      <c r="B423" s="71" t="s">
        <v>262</v>
      </c>
      <c r="C423" s="103" t="s">
        <v>106</v>
      </c>
      <c r="D423" s="103" t="s">
        <v>68</v>
      </c>
      <c r="E423" s="103" t="s">
        <v>1</v>
      </c>
      <c r="F423" s="103" t="s">
        <v>3</v>
      </c>
      <c r="G423" s="101"/>
      <c r="H423" s="101"/>
      <c r="I423" s="101"/>
      <c r="J423" s="90">
        <f>SUM(J424)</f>
        <v>803.7</v>
      </c>
      <c r="K423" s="90">
        <f t="shared" si="151"/>
        <v>928</v>
      </c>
      <c r="L423" s="90">
        <f t="shared" si="151"/>
        <v>965</v>
      </c>
    </row>
    <row r="424" spans="1:12" s="4" customFormat="1" x14ac:dyDescent="0.3">
      <c r="A424" s="77"/>
      <c r="B424" s="71" t="s">
        <v>105</v>
      </c>
      <c r="C424" s="103" t="s">
        <v>106</v>
      </c>
      <c r="D424" s="103" t="s">
        <v>68</v>
      </c>
      <c r="E424" s="103" t="s">
        <v>1</v>
      </c>
      <c r="F424" s="103" t="s">
        <v>104</v>
      </c>
      <c r="G424" s="101"/>
      <c r="H424" s="101"/>
      <c r="I424" s="101"/>
      <c r="J424" s="90">
        <f>SUM(J425)</f>
        <v>803.7</v>
      </c>
      <c r="K424" s="90">
        <f t="shared" si="151"/>
        <v>928</v>
      </c>
      <c r="L424" s="90">
        <f t="shared" si="151"/>
        <v>965</v>
      </c>
    </row>
    <row r="425" spans="1:12" s="22" customFormat="1" x14ac:dyDescent="0.3">
      <c r="A425" s="91"/>
      <c r="B425" s="92" t="s">
        <v>178</v>
      </c>
      <c r="C425" s="102" t="s">
        <v>106</v>
      </c>
      <c r="D425" s="102" t="s">
        <v>68</v>
      </c>
      <c r="E425" s="102" t="s">
        <v>1</v>
      </c>
      <c r="F425" s="102" t="s">
        <v>104</v>
      </c>
      <c r="G425" s="102" t="s">
        <v>179</v>
      </c>
      <c r="H425" s="102" t="s">
        <v>1</v>
      </c>
      <c r="I425" s="102" t="s">
        <v>21</v>
      </c>
      <c r="J425" s="95">
        <v>803.7</v>
      </c>
      <c r="K425" s="95">
        <v>928</v>
      </c>
      <c r="L425" s="95">
        <v>965</v>
      </c>
    </row>
    <row r="426" spans="1:12" s="11" customFormat="1" ht="31.5" x14ac:dyDescent="0.25">
      <c r="A426" s="77" t="s">
        <v>202</v>
      </c>
      <c r="B426" s="71" t="s">
        <v>110</v>
      </c>
      <c r="C426" s="103" t="s">
        <v>106</v>
      </c>
      <c r="D426" s="103" t="s">
        <v>77</v>
      </c>
      <c r="E426" s="103" t="s">
        <v>2</v>
      </c>
      <c r="F426" s="103" t="s">
        <v>3</v>
      </c>
      <c r="G426" s="101"/>
      <c r="H426" s="101"/>
      <c r="I426" s="101"/>
      <c r="J426" s="90">
        <f>+J427</f>
        <v>88371.4</v>
      </c>
      <c r="K426" s="90">
        <f t="shared" ref="K426:L426" si="152">SUM(K427)</f>
        <v>83631</v>
      </c>
      <c r="L426" s="90">
        <f t="shared" si="152"/>
        <v>86808</v>
      </c>
    </row>
    <row r="427" spans="1:12" s="2" customFormat="1" ht="31.15" customHeight="1" x14ac:dyDescent="0.25">
      <c r="A427" s="77" t="s">
        <v>203</v>
      </c>
      <c r="B427" s="71" t="s">
        <v>642</v>
      </c>
      <c r="C427" s="103" t="s">
        <v>106</v>
      </c>
      <c r="D427" s="103" t="s">
        <v>77</v>
      </c>
      <c r="E427" s="103" t="s">
        <v>1</v>
      </c>
      <c r="F427" s="103" t="s">
        <v>3</v>
      </c>
      <c r="G427" s="101"/>
      <c r="H427" s="101"/>
      <c r="I427" s="101"/>
      <c r="J427" s="90">
        <f>J432+J440+J447+J450+J430+J428</f>
        <v>88371.4</v>
      </c>
      <c r="K427" s="90">
        <f t="shared" ref="K427:L427" si="153">K432+K440+K447+K450+K430+K428</f>
        <v>83631</v>
      </c>
      <c r="L427" s="90">
        <f t="shared" si="153"/>
        <v>86808</v>
      </c>
    </row>
    <row r="428" spans="1:12" s="2" customFormat="1" ht="31.15" customHeight="1" x14ac:dyDescent="0.25">
      <c r="A428" s="77"/>
      <c r="B428" s="71" t="s">
        <v>631</v>
      </c>
      <c r="C428" s="103" t="s">
        <v>106</v>
      </c>
      <c r="D428" s="103" t="s">
        <v>77</v>
      </c>
      <c r="E428" s="103" t="s">
        <v>1</v>
      </c>
      <c r="F428" s="103" t="s">
        <v>632</v>
      </c>
      <c r="G428" s="96"/>
      <c r="H428" s="97"/>
      <c r="I428" s="98"/>
      <c r="J428" s="90">
        <f>+J429</f>
        <v>1809.4</v>
      </c>
      <c r="K428" s="90">
        <f t="shared" ref="K428" si="154">+K429</f>
        <v>0</v>
      </c>
      <c r="L428" s="90">
        <f t="shared" ref="L428" si="155">+L429</f>
        <v>0</v>
      </c>
    </row>
    <row r="429" spans="1:12" s="2" customFormat="1" ht="31.15" customHeight="1" x14ac:dyDescent="0.25">
      <c r="A429" s="77"/>
      <c r="B429" s="92" t="s">
        <v>651</v>
      </c>
      <c r="C429" s="102" t="s">
        <v>106</v>
      </c>
      <c r="D429" s="102" t="s">
        <v>77</v>
      </c>
      <c r="E429" s="102" t="s">
        <v>1</v>
      </c>
      <c r="F429" s="102" t="s">
        <v>632</v>
      </c>
      <c r="G429" s="102" t="s">
        <v>181</v>
      </c>
      <c r="H429" s="102" t="s">
        <v>1</v>
      </c>
      <c r="I429" s="102" t="s">
        <v>21</v>
      </c>
      <c r="J429" s="95">
        <v>1809.4</v>
      </c>
      <c r="K429" s="95">
        <v>0</v>
      </c>
      <c r="L429" s="95">
        <v>0</v>
      </c>
    </row>
    <row r="430" spans="1:12" s="31" customFormat="1" ht="47.25" x14ac:dyDescent="0.25">
      <c r="A430" s="91"/>
      <c r="B430" s="71" t="s">
        <v>564</v>
      </c>
      <c r="C430" s="103" t="s">
        <v>106</v>
      </c>
      <c r="D430" s="103" t="s">
        <v>77</v>
      </c>
      <c r="E430" s="103" t="s">
        <v>1</v>
      </c>
      <c r="F430" s="103" t="s">
        <v>283</v>
      </c>
      <c r="G430" s="96"/>
      <c r="H430" s="97"/>
      <c r="I430" s="98"/>
      <c r="J430" s="90">
        <f>+J431</f>
        <v>316.8</v>
      </c>
      <c r="K430" s="90">
        <v>0</v>
      </c>
      <c r="L430" s="90">
        <v>0</v>
      </c>
    </row>
    <row r="431" spans="1:12" s="31" customFormat="1" ht="16.5" x14ac:dyDescent="0.25">
      <c r="A431" s="91"/>
      <c r="B431" s="92" t="s">
        <v>178</v>
      </c>
      <c r="C431" s="102" t="s">
        <v>106</v>
      </c>
      <c r="D431" s="102" t="s">
        <v>77</v>
      </c>
      <c r="E431" s="102" t="s">
        <v>1</v>
      </c>
      <c r="F431" s="102" t="s">
        <v>283</v>
      </c>
      <c r="G431" s="102" t="s">
        <v>179</v>
      </c>
      <c r="H431" s="102" t="s">
        <v>1</v>
      </c>
      <c r="I431" s="102" t="s">
        <v>21</v>
      </c>
      <c r="J431" s="95">
        <v>316.8</v>
      </c>
      <c r="K431" s="95">
        <v>0</v>
      </c>
      <c r="L431" s="95">
        <v>0</v>
      </c>
    </row>
    <row r="432" spans="1:12" s="4" customFormat="1" ht="47.25" x14ac:dyDescent="0.3">
      <c r="A432" s="77"/>
      <c r="B432" s="71" t="s">
        <v>431</v>
      </c>
      <c r="C432" s="103" t="s">
        <v>106</v>
      </c>
      <c r="D432" s="103" t="s">
        <v>77</v>
      </c>
      <c r="E432" s="103" t="s">
        <v>1</v>
      </c>
      <c r="F432" s="103" t="s">
        <v>104</v>
      </c>
      <c r="G432" s="101"/>
      <c r="H432" s="101"/>
      <c r="I432" s="101"/>
      <c r="J432" s="90">
        <f>SUM(J433:J439)</f>
        <v>79551.199999999997</v>
      </c>
      <c r="K432" s="90">
        <f t="shared" ref="K432:L432" si="156">SUM(K433:K439)</f>
        <v>77249</v>
      </c>
      <c r="L432" s="90">
        <f t="shared" si="156"/>
        <v>80180</v>
      </c>
    </row>
    <row r="433" spans="1:15" s="22" customFormat="1" ht="31.5" x14ac:dyDescent="0.3">
      <c r="A433" s="91"/>
      <c r="B433" s="92" t="s">
        <v>445</v>
      </c>
      <c r="C433" s="102" t="s">
        <v>106</v>
      </c>
      <c r="D433" s="102" t="s">
        <v>77</v>
      </c>
      <c r="E433" s="102" t="s">
        <v>1</v>
      </c>
      <c r="F433" s="102" t="s">
        <v>104</v>
      </c>
      <c r="G433" s="102" t="s">
        <v>181</v>
      </c>
      <c r="H433" s="102" t="s">
        <v>1</v>
      </c>
      <c r="I433" s="102" t="s">
        <v>7</v>
      </c>
      <c r="J433" s="95">
        <v>4294</v>
      </c>
      <c r="K433" s="95">
        <v>4249</v>
      </c>
      <c r="L433" s="95">
        <v>4419</v>
      </c>
    </row>
    <row r="434" spans="1:15" s="22" customFormat="1" ht="31.5" x14ac:dyDescent="0.3">
      <c r="A434" s="91"/>
      <c r="B434" s="92" t="s">
        <v>207</v>
      </c>
      <c r="C434" s="102" t="s">
        <v>106</v>
      </c>
      <c r="D434" s="102" t="s">
        <v>77</v>
      </c>
      <c r="E434" s="102" t="s">
        <v>1</v>
      </c>
      <c r="F434" s="102" t="s">
        <v>104</v>
      </c>
      <c r="G434" s="102" t="s">
        <v>181</v>
      </c>
      <c r="H434" s="102" t="s">
        <v>1</v>
      </c>
      <c r="I434" s="102" t="s">
        <v>4</v>
      </c>
      <c r="J434" s="95">
        <v>1422.2</v>
      </c>
      <c r="K434" s="95">
        <v>1361</v>
      </c>
      <c r="L434" s="95">
        <v>1415</v>
      </c>
    </row>
    <row r="435" spans="1:15" s="22" customFormat="1" ht="17.45" customHeight="1" x14ac:dyDescent="0.3">
      <c r="A435" s="91"/>
      <c r="B435" s="92" t="s">
        <v>178</v>
      </c>
      <c r="C435" s="102" t="s">
        <v>106</v>
      </c>
      <c r="D435" s="102" t="s">
        <v>77</v>
      </c>
      <c r="E435" s="102" t="s">
        <v>1</v>
      </c>
      <c r="F435" s="102" t="s">
        <v>104</v>
      </c>
      <c r="G435" s="102" t="s">
        <v>179</v>
      </c>
      <c r="H435" s="102" t="s">
        <v>1</v>
      </c>
      <c r="I435" s="102" t="s">
        <v>4</v>
      </c>
      <c r="J435" s="95">
        <v>541.29999999999995</v>
      </c>
      <c r="K435" s="95">
        <v>459</v>
      </c>
      <c r="L435" s="95">
        <v>478</v>
      </c>
    </row>
    <row r="436" spans="1:15" s="22" customFormat="1" ht="31.5" x14ac:dyDescent="0.3">
      <c r="A436" s="91"/>
      <c r="B436" s="92" t="s">
        <v>207</v>
      </c>
      <c r="C436" s="102" t="s">
        <v>106</v>
      </c>
      <c r="D436" s="102" t="s">
        <v>77</v>
      </c>
      <c r="E436" s="102" t="s">
        <v>1</v>
      </c>
      <c r="F436" s="102" t="s">
        <v>104</v>
      </c>
      <c r="G436" s="102" t="s">
        <v>181</v>
      </c>
      <c r="H436" s="102" t="s">
        <v>1</v>
      </c>
      <c r="I436" s="102" t="s">
        <v>21</v>
      </c>
      <c r="J436" s="95">
        <v>65051.4</v>
      </c>
      <c r="K436" s="95">
        <v>63240</v>
      </c>
      <c r="L436" s="95">
        <v>65582</v>
      </c>
      <c r="M436" s="22">
        <v>-4100</v>
      </c>
      <c r="N436" s="22">
        <v>-4100</v>
      </c>
      <c r="O436" s="22">
        <v>-4100</v>
      </c>
    </row>
    <row r="437" spans="1:15" s="22" customFormat="1" x14ac:dyDescent="0.3">
      <c r="A437" s="91"/>
      <c r="B437" s="92" t="s">
        <v>178</v>
      </c>
      <c r="C437" s="102" t="s">
        <v>106</v>
      </c>
      <c r="D437" s="102" t="s">
        <v>77</v>
      </c>
      <c r="E437" s="102" t="s">
        <v>1</v>
      </c>
      <c r="F437" s="102" t="s">
        <v>104</v>
      </c>
      <c r="G437" s="102" t="s">
        <v>179</v>
      </c>
      <c r="H437" s="102" t="s">
        <v>1</v>
      </c>
      <c r="I437" s="102" t="s">
        <v>21</v>
      </c>
      <c r="J437" s="95">
        <v>8030.8</v>
      </c>
      <c r="K437" s="95">
        <v>7858</v>
      </c>
      <c r="L437" s="95">
        <v>8204</v>
      </c>
      <c r="M437" s="22" t="s">
        <v>263</v>
      </c>
      <c r="N437" s="22">
        <v>267</v>
      </c>
    </row>
    <row r="438" spans="1:15" s="22" customFormat="1" x14ac:dyDescent="0.3">
      <c r="A438" s="91"/>
      <c r="B438" s="92" t="s">
        <v>182</v>
      </c>
      <c r="C438" s="102" t="s">
        <v>106</v>
      </c>
      <c r="D438" s="102" t="s">
        <v>77</v>
      </c>
      <c r="E438" s="102" t="s">
        <v>1</v>
      </c>
      <c r="F438" s="102" t="s">
        <v>104</v>
      </c>
      <c r="G438" s="102" t="s">
        <v>183</v>
      </c>
      <c r="H438" s="102" t="s">
        <v>1</v>
      </c>
      <c r="I438" s="102" t="s">
        <v>21</v>
      </c>
      <c r="J438" s="95">
        <v>27</v>
      </c>
      <c r="K438" s="95">
        <v>82</v>
      </c>
      <c r="L438" s="95">
        <v>82</v>
      </c>
    </row>
    <row r="439" spans="1:15" s="22" customFormat="1" ht="63" x14ac:dyDescent="0.3">
      <c r="A439" s="91"/>
      <c r="B439" s="92" t="s">
        <v>652</v>
      </c>
      <c r="C439" s="102" t="s">
        <v>106</v>
      </c>
      <c r="D439" s="102" t="s">
        <v>77</v>
      </c>
      <c r="E439" s="102" t="s">
        <v>1</v>
      </c>
      <c r="F439" s="102" t="s">
        <v>639</v>
      </c>
      <c r="G439" s="102" t="s">
        <v>181</v>
      </c>
      <c r="H439" s="102" t="s">
        <v>1</v>
      </c>
      <c r="I439" s="102" t="s">
        <v>4</v>
      </c>
      <c r="J439" s="95">
        <v>184.5</v>
      </c>
      <c r="K439" s="95">
        <v>0</v>
      </c>
      <c r="L439" s="95">
        <v>0</v>
      </c>
    </row>
    <row r="440" spans="1:15" s="33" customFormat="1" ht="94.5" customHeight="1" x14ac:dyDescent="0.25">
      <c r="A440" s="91"/>
      <c r="B440" s="71" t="s">
        <v>274</v>
      </c>
      <c r="C440" s="103" t="s">
        <v>106</v>
      </c>
      <c r="D440" s="103" t="s">
        <v>77</v>
      </c>
      <c r="E440" s="103" t="s">
        <v>1</v>
      </c>
      <c r="F440" s="103" t="s">
        <v>3</v>
      </c>
      <c r="G440" s="136"/>
      <c r="H440" s="137"/>
      <c r="I440" s="138"/>
      <c r="J440" s="90">
        <f>J441+J444</f>
        <v>5415</v>
      </c>
      <c r="K440" s="90">
        <f>K441+K444</f>
        <v>5160</v>
      </c>
      <c r="L440" s="90">
        <f>L441+L444</f>
        <v>5359</v>
      </c>
    </row>
    <row r="441" spans="1:15" s="34" customFormat="1" ht="78.75" x14ac:dyDescent="0.25">
      <c r="A441" s="77"/>
      <c r="B441" s="71" t="s">
        <v>275</v>
      </c>
      <c r="C441" s="103" t="s">
        <v>106</v>
      </c>
      <c r="D441" s="103" t="s">
        <v>77</v>
      </c>
      <c r="E441" s="103" t="s">
        <v>1</v>
      </c>
      <c r="F441" s="103" t="s">
        <v>500</v>
      </c>
      <c r="G441" s="101"/>
      <c r="H441" s="101"/>
      <c r="I441" s="101"/>
      <c r="J441" s="90">
        <f>J442+J443</f>
        <v>1256</v>
      </c>
      <c r="K441" s="90">
        <f>K442+K443</f>
        <v>1202</v>
      </c>
      <c r="L441" s="90">
        <f>L442+L443</f>
        <v>1245</v>
      </c>
    </row>
    <row r="442" spans="1:15" s="22" customFormat="1" ht="31.5" x14ac:dyDescent="0.3">
      <c r="A442" s="91"/>
      <c r="B442" s="92" t="s">
        <v>207</v>
      </c>
      <c r="C442" s="102" t="s">
        <v>106</v>
      </c>
      <c r="D442" s="102" t="s">
        <v>77</v>
      </c>
      <c r="E442" s="102" t="s">
        <v>1</v>
      </c>
      <c r="F442" s="102" t="s">
        <v>500</v>
      </c>
      <c r="G442" s="102" t="s">
        <v>181</v>
      </c>
      <c r="H442" s="102" t="s">
        <v>1</v>
      </c>
      <c r="I442" s="102" t="s">
        <v>83</v>
      </c>
      <c r="J442" s="95">
        <v>1150.5999999999999</v>
      </c>
      <c r="K442" s="95">
        <v>1192</v>
      </c>
      <c r="L442" s="95">
        <v>1235</v>
      </c>
    </row>
    <row r="443" spans="1:15" s="22" customFormat="1" ht="17.25" customHeight="1" x14ac:dyDescent="0.3">
      <c r="A443" s="91"/>
      <c r="B443" s="92" t="s">
        <v>178</v>
      </c>
      <c r="C443" s="102" t="s">
        <v>106</v>
      </c>
      <c r="D443" s="102" t="s">
        <v>77</v>
      </c>
      <c r="E443" s="102" t="s">
        <v>1</v>
      </c>
      <c r="F443" s="102" t="s">
        <v>500</v>
      </c>
      <c r="G443" s="102" t="s">
        <v>179</v>
      </c>
      <c r="H443" s="102" t="s">
        <v>1</v>
      </c>
      <c r="I443" s="102" t="s">
        <v>83</v>
      </c>
      <c r="J443" s="95">
        <v>105.4</v>
      </c>
      <c r="K443" s="95">
        <v>10</v>
      </c>
      <c r="L443" s="95">
        <v>10</v>
      </c>
    </row>
    <row r="444" spans="1:15" s="22" customFormat="1" ht="67.900000000000006" customHeight="1" x14ac:dyDescent="0.3">
      <c r="A444" s="91"/>
      <c r="B444" s="71" t="s">
        <v>276</v>
      </c>
      <c r="C444" s="103" t="s">
        <v>106</v>
      </c>
      <c r="D444" s="103" t="s">
        <v>77</v>
      </c>
      <c r="E444" s="103" t="s">
        <v>1</v>
      </c>
      <c r="F444" s="103" t="s">
        <v>499</v>
      </c>
      <c r="G444" s="102"/>
      <c r="H444" s="102"/>
      <c r="I444" s="102"/>
      <c r="J444" s="90">
        <f>J445+J446</f>
        <v>4159</v>
      </c>
      <c r="K444" s="90">
        <f>K445+K446</f>
        <v>3958</v>
      </c>
      <c r="L444" s="90">
        <f>L445+L446</f>
        <v>4114</v>
      </c>
    </row>
    <row r="445" spans="1:15" s="22" customFormat="1" ht="31.5" x14ac:dyDescent="0.3">
      <c r="A445" s="91"/>
      <c r="B445" s="92" t="s">
        <v>207</v>
      </c>
      <c r="C445" s="102" t="s">
        <v>106</v>
      </c>
      <c r="D445" s="102" t="s">
        <v>77</v>
      </c>
      <c r="E445" s="102" t="s">
        <v>1</v>
      </c>
      <c r="F445" s="102" t="s">
        <v>499</v>
      </c>
      <c r="G445" s="102" t="s">
        <v>181</v>
      </c>
      <c r="H445" s="102" t="s">
        <v>1</v>
      </c>
      <c r="I445" s="102" t="s">
        <v>83</v>
      </c>
      <c r="J445" s="95">
        <v>4083.3</v>
      </c>
      <c r="K445" s="95">
        <v>3875</v>
      </c>
      <c r="L445" s="95">
        <v>4031</v>
      </c>
    </row>
    <row r="446" spans="1:15" s="22" customFormat="1" x14ac:dyDescent="0.3">
      <c r="A446" s="91"/>
      <c r="B446" s="92" t="s">
        <v>178</v>
      </c>
      <c r="C446" s="102" t="s">
        <v>106</v>
      </c>
      <c r="D446" s="102" t="s">
        <v>77</v>
      </c>
      <c r="E446" s="102" t="s">
        <v>1</v>
      </c>
      <c r="F446" s="102" t="s">
        <v>499</v>
      </c>
      <c r="G446" s="102" t="s">
        <v>179</v>
      </c>
      <c r="H446" s="102" t="s">
        <v>1</v>
      </c>
      <c r="I446" s="102" t="s">
        <v>83</v>
      </c>
      <c r="J446" s="95">
        <v>75.7</v>
      </c>
      <c r="K446" s="95">
        <v>83</v>
      </c>
      <c r="L446" s="95">
        <v>83</v>
      </c>
    </row>
    <row r="447" spans="1:15" s="4" customFormat="1" ht="47.25" customHeight="1" x14ac:dyDescent="0.3">
      <c r="A447" s="77"/>
      <c r="B447" s="71" t="s">
        <v>112</v>
      </c>
      <c r="C447" s="103" t="s">
        <v>106</v>
      </c>
      <c r="D447" s="103" t="s">
        <v>77</v>
      </c>
      <c r="E447" s="103" t="s">
        <v>1</v>
      </c>
      <c r="F447" s="103" t="s">
        <v>111</v>
      </c>
      <c r="G447" s="101"/>
      <c r="H447" s="101"/>
      <c r="I447" s="101"/>
      <c r="J447" s="90">
        <f>SUM(J448:J449)</f>
        <v>698</v>
      </c>
      <c r="K447" s="90">
        <f t="shared" ref="K447:L447" si="157">SUM(K448:K449)</f>
        <v>669</v>
      </c>
      <c r="L447" s="90">
        <f t="shared" si="157"/>
        <v>694</v>
      </c>
    </row>
    <row r="448" spans="1:15" s="22" customFormat="1" ht="32.25" customHeight="1" x14ac:dyDescent="0.3">
      <c r="A448" s="91"/>
      <c r="B448" s="92" t="s">
        <v>207</v>
      </c>
      <c r="C448" s="102" t="s">
        <v>106</v>
      </c>
      <c r="D448" s="102" t="s">
        <v>77</v>
      </c>
      <c r="E448" s="102" t="s">
        <v>1</v>
      </c>
      <c r="F448" s="102" t="s">
        <v>111</v>
      </c>
      <c r="G448" s="102" t="s">
        <v>181</v>
      </c>
      <c r="H448" s="102" t="s">
        <v>1</v>
      </c>
      <c r="I448" s="102" t="s">
        <v>83</v>
      </c>
      <c r="J448" s="95">
        <v>692</v>
      </c>
      <c r="K448" s="95">
        <v>663</v>
      </c>
      <c r="L448" s="95">
        <v>688</v>
      </c>
    </row>
    <row r="449" spans="1:15" s="22" customFormat="1" ht="18.75" customHeight="1" x14ac:dyDescent="0.3">
      <c r="A449" s="91"/>
      <c r="B449" s="92" t="s">
        <v>178</v>
      </c>
      <c r="C449" s="102" t="s">
        <v>106</v>
      </c>
      <c r="D449" s="102" t="s">
        <v>77</v>
      </c>
      <c r="E449" s="102" t="s">
        <v>1</v>
      </c>
      <c r="F449" s="102" t="s">
        <v>111</v>
      </c>
      <c r="G449" s="102" t="s">
        <v>179</v>
      </c>
      <c r="H449" s="102" t="s">
        <v>1</v>
      </c>
      <c r="I449" s="102" t="s">
        <v>83</v>
      </c>
      <c r="J449" s="95">
        <v>6</v>
      </c>
      <c r="K449" s="95">
        <v>6</v>
      </c>
      <c r="L449" s="95">
        <v>6</v>
      </c>
    </row>
    <row r="450" spans="1:15" s="4" customFormat="1" ht="31.5" x14ac:dyDescent="0.3">
      <c r="A450" s="77"/>
      <c r="B450" s="71" t="s">
        <v>114</v>
      </c>
      <c r="C450" s="103" t="s">
        <v>106</v>
      </c>
      <c r="D450" s="103" t="s">
        <v>77</v>
      </c>
      <c r="E450" s="103" t="s">
        <v>1</v>
      </c>
      <c r="F450" s="103" t="s">
        <v>113</v>
      </c>
      <c r="G450" s="101"/>
      <c r="H450" s="101"/>
      <c r="I450" s="101"/>
      <c r="J450" s="90">
        <f>SUM(J451:J451)</f>
        <v>581</v>
      </c>
      <c r="K450" s="90">
        <f>SUM(K451:K451)</f>
        <v>553</v>
      </c>
      <c r="L450" s="90">
        <f>SUM(L451:L451)</f>
        <v>575</v>
      </c>
    </row>
    <row r="451" spans="1:15" s="22" customFormat="1" ht="29.45" customHeight="1" x14ac:dyDescent="0.3">
      <c r="A451" s="91"/>
      <c r="B451" s="92" t="s">
        <v>207</v>
      </c>
      <c r="C451" s="102" t="s">
        <v>106</v>
      </c>
      <c r="D451" s="102" t="s">
        <v>77</v>
      </c>
      <c r="E451" s="102" t="s">
        <v>1</v>
      </c>
      <c r="F451" s="102" t="s">
        <v>113</v>
      </c>
      <c r="G451" s="102" t="s">
        <v>181</v>
      </c>
      <c r="H451" s="102" t="s">
        <v>1</v>
      </c>
      <c r="I451" s="102" t="s">
        <v>83</v>
      </c>
      <c r="J451" s="95">
        <v>581</v>
      </c>
      <c r="K451" s="95">
        <v>553</v>
      </c>
      <c r="L451" s="95">
        <v>575</v>
      </c>
    </row>
    <row r="452" spans="1:15" s="11" customFormat="1" ht="36.6" customHeight="1" x14ac:dyDescent="0.25">
      <c r="A452" s="77" t="s">
        <v>395</v>
      </c>
      <c r="B452" s="71" t="s">
        <v>408</v>
      </c>
      <c r="C452" s="103" t="s">
        <v>106</v>
      </c>
      <c r="D452" s="103" t="s">
        <v>79</v>
      </c>
      <c r="E452" s="103" t="s">
        <v>2</v>
      </c>
      <c r="F452" s="103" t="s">
        <v>3</v>
      </c>
      <c r="G452" s="101"/>
      <c r="H452" s="101"/>
      <c r="I452" s="101"/>
      <c r="J452" s="90">
        <f>+J453+J460</f>
        <v>80568.900000000009</v>
      </c>
      <c r="K452" s="90">
        <f>+K453+K460</f>
        <v>79812</v>
      </c>
      <c r="L452" s="90">
        <f>+L453+L460</f>
        <v>83003</v>
      </c>
    </row>
    <row r="453" spans="1:15" s="2" customFormat="1" ht="28.15" customHeight="1" x14ac:dyDescent="0.25">
      <c r="A453" s="77" t="s">
        <v>396</v>
      </c>
      <c r="B453" s="71" t="s">
        <v>115</v>
      </c>
      <c r="C453" s="103" t="s">
        <v>106</v>
      </c>
      <c r="D453" s="103" t="s">
        <v>79</v>
      </c>
      <c r="E453" s="103" t="s">
        <v>1</v>
      </c>
      <c r="F453" s="103" t="s">
        <v>3</v>
      </c>
      <c r="G453" s="101"/>
      <c r="H453" s="101"/>
      <c r="I453" s="101"/>
      <c r="J453" s="90">
        <f>J454+J456</f>
        <v>69138.3</v>
      </c>
      <c r="K453" s="90">
        <f t="shared" ref="K453:L453" si="158">K454+K456</f>
        <v>68599</v>
      </c>
      <c r="L453" s="90">
        <f t="shared" si="158"/>
        <v>71341</v>
      </c>
    </row>
    <row r="454" spans="1:15" s="30" customFormat="1" ht="31.5" hidden="1" x14ac:dyDescent="0.25">
      <c r="A454" s="77"/>
      <c r="B454" s="71" t="s">
        <v>12</v>
      </c>
      <c r="C454" s="103" t="s">
        <v>106</v>
      </c>
      <c r="D454" s="103" t="s">
        <v>79</v>
      </c>
      <c r="E454" s="103" t="s">
        <v>1</v>
      </c>
      <c r="F454" s="103" t="s">
        <v>436</v>
      </c>
      <c r="G454" s="83"/>
      <c r="H454" s="84"/>
      <c r="I454" s="85"/>
      <c r="J454" s="90">
        <f>J455</f>
        <v>0</v>
      </c>
      <c r="K454" s="90">
        <f t="shared" ref="K454:L454" si="159">K455</f>
        <v>0</v>
      </c>
      <c r="L454" s="90">
        <f t="shared" si="159"/>
        <v>0</v>
      </c>
    </row>
    <row r="455" spans="1:15" s="31" customFormat="1" ht="16.5" hidden="1" x14ac:dyDescent="0.25">
      <c r="A455" s="91"/>
      <c r="B455" s="92"/>
      <c r="C455" s="102" t="s">
        <v>106</v>
      </c>
      <c r="D455" s="102" t="s">
        <v>79</v>
      </c>
      <c r="E455" s="102" t="s">
        <v>1</v>
      </c>
      <c r="F455" s="102" t="s">
        <v>436</v>
      </c>
      <c r="G455" s="94" t="s">
        <v>181</v>
      </c>
      <c r="H455" s="94" t="s">
        <v>1</v>
      </c>
      <c r="I455" s="94" t="s">
        <v>83</v>
      </c>
      <c r="J455" s="95"/>
      <c r="K455" s="95">
        <v>0</v>
      </c>
      <c r="L455" s="95">
        <v>0</v>
      </c>
    </row>
    <row r="456" spans="1:15" s="4" customFormat="1" ht="31.5" x14ac:dyDescent="0.3">
      <c r="A456" s="77"/>
      <c r="B456" s="71" t="s">
        <v>12</v>
      </c>
      <c r="C456" s="103" t="s">
        <v>106</v>
      </c>
      <c r="D456" s="103" t="s">
        <v>79</v>
      </c>
      <c r="E456" s="103" t="s">
        <v>1</v>
      </c>
      <c r="F456" s="103" t="s">
        <v>11</v>
      </c>
      <c r="G456" s="101"/>
      <c r="H456" s="101"/>
      <c r="I456" s="101"/>
      <c r="J456" s="90">
        <f>SUM(J457:J459)</f>
        <v>69138.3</v>
      </c>
      <c r="K456" s="90">
        <f>SUM(K457:K459)</f>
        <v>68599</v>
      </c>
      <c r="L456" s="90">
        <f>SUM(L457:L459)</f>
        <v>71341</v>
      </c>
    </row>
    <row r="457" spans="1:15" s="22" customFormat="1" ht="31.5" x14ac:dyDescent="0.3">
      <c r="A457" s="91"/>
      <c r="B457" s="92" t="s">
        <v>207</v>
      </c>
      <c r="C457" s="102" t="s">
        <v>106</v>
      </c>
      <c r="D457" s="102" t="s">
        <v>79</v>
      </c>
      <c r="E457" s="102" t="s">
        <v>1</v>
      </c>
      <c r="F457" s="102" t="s">
        <v>11</v>
      </c>
      <c r="G457" s="102" t="s">
        <v>181</v>
      </c>
      <c r="H457" s="102" t="s">
        <v>1</v>
      </c>
      <c r="I457" s="102" t="s">
        <v>83</v>
      </c>
      <c r="J457" s="95">
        <v>57193.4</v>
      </c>
      <c r="K457" s="95">
        <v>58611</v>
      </c>
      <c r="L457" s="95">
        <v>60954</v>
      </c>
      <c r="M457" s="22">
        <v>2331</v>
      </c>
      <c r="N457" s="22">
        <v>2419</v>
      </c>
      <c r="O457" s="22">
        <v>2517</v>
      </c>
    </row>
    <row r="458" spans="1:15" s="22" customFormat="1" x14ac:dyDescent="0.3">
      <c r="A458" s="91"/>
      <c r="B458" s="92" t="s">
        <v>178</v>
      </c>
      <c r="C458" s="102" t="s">
        <v>106</v>
      </c>
      <c r="D458" s="102" t="s">
        <v>79</v>
      </c>
      <c r="E458" s="102" t="s">
        <v>1</v>
      </c>
      <c r="F458" s="102" t="s">
        <v>11</v>
      </c>
      <c r="G458" s="102" t="s">
        <v>179</v>
      </c>
      <c r="H458" s="102" t="s">
        <v>1</v>
      </c>
      <c r="I458" s="102" t="s">
        <v>83</v>
      </c>
      <c r="J458" s="95">
        <v>11944.9</v>
      </c>
      <c r="K458" s="95">
        <v>9961</v>
      </c>
      <c r="L458" s="95">
        <v>10360</v>
      </c>
      <c r="M458" s="22">
        <f>-2158-966</f>
        <v>-3124</v>
      </c>
      <c r="N458" s="22">
        <v>-966</v>
      </c>
      <c r="O458" s="22">
        <v>-966</v>
      </c>
    </row>
    <row r="459" spans="1:15" s="22" customFormat="1" x14ac:dyDescent="0.3">
      <c r="A459" s="91"/>
      <c r="B459" s="92" t="s">
        <v>182</v>
      </c>
      <c r="C459" s="102" t="s">
        <v>106</v>
      </c>
      <c r="D459" s="102" t="s">
        <v>79</v>
      </c>
      <c r="E459" s="102" t="s">
        <v>1</v>
      </c>
      <c r="F459" s="102" t="s">
        <v>11</v>
      </c>
      <c r="G459" s="102" t="s">
        <v>183</v>
      </c>
      <c r="H459" s="102" t="s">
        <v>1</v>
      </c>
      <c r="I459" s="102" t="s">
        <v>83</v>
      </c>
      <c r="J459" s="95">
        <v>0</v>
      </c>
      <c r="K459" s="95">
        <v>27</v>
      </c>
      <c r="L459" s="95">
        <v>27</v>
      </c>
    </row>
    <row r="460" spans="1:15" s="7" customFormat="1" ht="31.5" x14ac:dyDescent="0.3">
      <c r="A460" s="77" t="s">
        <v>397</v>
      </c>
      <c r="B460" s="71" t="s">
        <v>296</v>
      </c>
      <c r="C460" s="103" t="s">
        <v>106</v>
      </c>
      <c r="D460" s="103" t="s">
        <v>79</v>
      </c>
      <c r="E460" s="103" t="s">
        <v>7</v>
      </c>
      <c r="F460" s="103" t="s">
        <v>3</v>
      </c>
      <c r="G460" s="101"/>
      <c r="H460" s="101"/>
      <c r="I460" s="101"/>
      <c r="J460" s="90">
        <f>SUM(J461)</f>
        <v>11430.6</v>
      </c>
      <c r="K460" s="90">
        <f t="shared" ref="K460:L460" si="160">SUM(K461)</f>
        <v>11213</v>
      </c>
      <c r="L460" s="90">
        <f t="shared" si="160"/>
        <v>11662</v>
      </c>
    </row>
    <row r="461" spans="1:15" s="22" customFormat="1" ht="31.5" x14ac:dyDescent="0.3">
      <c r="A461" s="91"/>
      <c r="B461" s="71" t="s">
        <v>12</v>
      </c>
      <c r="C461" s="103" t="s">
        <v>106</v>
      </c>
      <c r="D461" s="103" t="s">
        <v>79</v>
      </c>
      <c r="E461" s="103" t="s">
        <v>7</v>
      </c>
      <c r="F461" s="103" t="s">
        <v>11</v>
      </c>
      <c r="G461" s="101"/>
      <c r="H461" s="101"/>
      <c r="I461" s="101"/>
      <c r="J461" s="90">
        <f>SUM(J462:J464)</f>
        <v>11430.6</v>
      </c>
      <c r="K461" s="90">
        <f>SUM(K462:K464)</f>
        <v>11213</v>
      </c>
      <c r="L461" s="90">
        <f>SUM(L462:L464)</f>
        <v>11662</v>
      </c>
    </row>
    <row r="462" spans="1:15" s="22" customFormat="1" ht="31.5" x14ac:dyDescent="0.3">
      <c r="A462" s="91"/>
      <c r="B462" s="92" t="s">
        <v>207</v>
      </c>
      <c r="C462" s="102" t="s">
        <v>106</v>
      </c>
      <c r="D462" s="102" t="s">
        <v>79</v>
      </c>
      <c r="E462" s="102" t="s">
        <v>7</v>
      </c>
      <c r="F462" s="102" t="s">
        <v>11</v>
      </c>
      <c r="G462" s="102" t="s">
        <v>181</v>
      </c>
      <c r="H462" s="102" t="s">
        <v>1</v>
      </c>
      <c r="I462" s="102" t="s">
        <v>83</v>
      </c>
      <c r="J462" s="95">
        <v>10470.700000000001</v>
      </c>
      <c r="K462" s="95">
        <v>10418</v>
      </c>
      <c r="L462" s="95">
        <v>10835</v>
      </c>
    </row>
    <row r="463" spans="1:15" s="22" customFormat="1" ht="16.899999999999999" customHeight="1" x14ac:dyDescent="0.3">
      <c r="A463" s="91"/>
      <c r="B463" s="92" t="s">
        <v>178</v>
      </c>
      <c r="C463" s="102" t="s">
        <v>106</v>
      </c>
      <c r="D463" s="102" t="s">
        <v>79</v>
      </c>
      <c r="E463" s="102" t="s">
        <v>7</v>
      </c>
      <c r="F463" s="102" t="s">
        <v>11</v>
      </c>
      <c r="G463" s="102" t="s">
        <v>179</v>
      </c>
      <c r="H463" s="102" t="s">
        <v>1</v>
      </c>
      <c r="I463" s="102" t="s">
        <v>83</v>
      </c>
      <c r="J463" s="95">
        <v>959.9</v>
      </c>
      <c r="K463" s="95">
        <v>794</v>
      </c>
      <c r="L463" s="95">
        <v>826</v>
      </c>
    </row>
    <row r="464" spans="1:15" s="22" customFormat="1" x14ac:dyDescent="0.3">
      <c r="A464" s="91"/>
      <c r="B464" s="92" t="s">
        <v>182</v>
      </c>
      <c r="C464" s="102" t="s">
        <v>106</v>
      </c>
      <c r="D464" s="102" t="s">
        <v>79</v>
      </c>
      <c r="E464" s="102" t="s">
        <v>7</v>
      </c>
      <c r="F464" s="102" t="s">
        <v>11</v>
      </c>
      <c r="G464" s="102" t="s">
        <v>183</v>
      </c>
      <c r="H464" s="102" t="s">
        <v>1</v>
      </c>
      <c r="I464" s="102" t="s">
        <v>83</v>
      </c>
      <c r="J464" s="95">
        <v>0</v>
      </c>
      <c r="K464" s="95">
        <v>1</v>
      </c>
      <c r="L464" s="95">
        <v>1</v>
      </c>
    </row>
    <row r="465" spans="1:12" s="17" customFormat="1" ht="47.25" x14ac:dyDescent="0.25">
      <c r="A465" s="77" t="s">
        <v>89</v>
      </c>
      <c r="B465" s="71" t="s">
        <v>117</v>
      </c>
      <c r="C465" s="103" t="s">
        <v>116</v>
      </c>
      <c r="D465" s="103" t="s">
        <v>36</v>
      </c>
      <c r="E465" s="103" t="s">
        <v>2</v>
      </c>
      <c r="F465" s="103" t="s">
        <v>3</v>
      </c>
      <c r="G465" s="101"/>
      <c r="H465" s="101"/>
      <c r="I465" s="101"/>
      <c r="J465" s="90">
        <f>+J466+J471</f>
        <v>33978</v>
      </c>
      <c r="K465" s="90">
        <f t="shared" ref="K465:L465" si="161">SUM(K466)</f>
        <v>15282.6</v>
      </c>
      <c r="L465" s="90">
        <f t="shared" si="161"/>
        <v>15372.4</v>
      </c>
    </row>
    <row r="466" spans="1:12" s="11" customFormat="1" ht="16.5" x14ac:dyDescent="0.25">
      <c r="A466" s="77" t="s">
        <v>172</v>
      </c>
      <c r="B466" s="71" t="s">
        <v>330</v>
      </c>
      <c r="C466" s="103" t="s">
        <v>116</v>
      </c>
      <c r="D466" s="103" t="s">
        <v>38</v>
      </c>
      <c r="E466" s="103" t="s">
        <v>2</v>
      </c>
      <c r="F466" s="103" t="s">
        <v>3</v>
      </c>
      <c r="G466" s="101"/>
      <c r="H466" s="101"/>
      <c r="I466" s="101"/>
      <c r="J466" s="90">
        <f>SUM(J467)</f>
        <v>13923.1</v>
      </c>
      <c r="K466" s="90">
        <f t="shared" ref="K466:L467" si="162">SUM(K467)</f>
        <v>15282.6</v>
      </c>
      <c r="L466" s="90">
        <f t="shared" si="162"/>
        <v>15372.4</v>
      </c>
    </row>
    <row r="467" spans="1:12" s="2" customFormat="1" ht="47.25" x14ac:dyDescent="0.25">
      <c r="A467" s="77" t="s">
        <v>173</v>
      </c>
      <c r="B467" s="71" t="s">
        <v>409</v>
      </c>
      <c r="C467" s="103" t="s">
        <v>116</v>
      </c>
      <c r="D467" s="103" t="s">
        <v>38</v>
      </c>
      <c r="E467" s="103" t="s">
        <v>1</v>
      </c>
      <c r="F467" s="103" t="s">
        <v>3</v>
      </c>
      <c r="G467" s="101"/>
      <c r="H467" s="101"/>
      <c r="I467" s="101"/>
      <c r="J467" s="90">
        <f>SUM(J468)</f>
        <v>13923.1</v>
      </c>
      <c r="K467" s="90">
        <f t="shared" si="162"/>
        <v>15282.6</v>
      </c>
      <c r="L467" s="90">
        <f t="shared" si="162"/>
        <v>15372.4</v>
      </c>
    </row>
    <row r="468" spans="1:12" s="4" customFormat="1" ht="21" customHeight="1" x14ac:dyDescent="0.3">
      <c r="A468" s="77"/>
      <c r="B468" s="71" t="s">
        <v>331</v>
      </c>
      <c r="C468" s="103" t="s">
        <v>116</v>
      </c>
      <c r="D468" s="103" t="s">
        <v>38</v>
      </c>
      <c r="E468" s="103" t="s">
        <v>1</v>
      </c>
      <c r="F468" s="103" t="s">
        <v>240</v>
      </c>
      <c r="G468" s="101"/>
      <c r="H468" s="101"/>
      <c r="I468" s="101"/>
      <c r="J468" s="90">
        <f>SUM(J469:J470)</f>
        <v>13923.1</v>
      </c>
      <c r="K468" s="90">
        <f>SUM(K469:K470)</f>
        <v>15282.6</v>
      </c>
      <c r="L468" s="90">
        <f>SUM(L469:L470)</f>
        <v>15372.4</v>
      </c>
    </row>
    <row r="469" spans="1:12" s="22" customFormat="1" x14ac:dyDescent="0.3">
      <c r="A469" s="77"/>
      <c r="B469" s="92" t="s">
        <v>254</v>
      </c>
      <c r="C469" s="102" t="s">
        <v>116</v>
      </c>
      <c r="D469" s="102" t="s">
        <v>38</v>
      </c>
      <c r="E469" s="102" t="s">
        <v>1</v>
      </c>
      <c r="F469" s="102" t="s">
        <v>240</v>
      </c>
      <c r="G469" s="102" t="s">
        <v>185</v>
      </c>
      <c r="H469" s="102" t="s">
        <v>69</v>
      </c>
      <c r="I469" s="102" t="s">
        <v>21</v>
      </c>
      <c r="J469" s="95">
        <v>9853.6</v>
      </c>
      <c r="K469" s="95">
        <v>11282.6</v>
      </c>
      <c r="L469" s="95">
        <v>11372.4</v>
      </c>
    </row>
    <row r="470" spans="1:12" s="22" customFormat="1" ht="16.149999999999999" customHeight="1" x14ac:dyDescent="0.3">
      <c r="A470" s="77"/>
      <c r="B470" s="92" t="s">
        <v>255</v>
      </c>
      <c r="C470" s="102" t="s">
        <v>116</v>
      </c>
      <c r="D470" s="102" t="s">
        <v>38</v>
      </c>
      <c r="E470" s="102" t="s">
        <v>1</v>
      </c>
      <c r="F470" s="102" t="s">
        <v>240</v>
      </c>
      <c r="G470" s="102" t="s">
        <v>185</v>
      </c>
      <c r="H470" s="102" t="s">
        <v>69</v>
      </c>
      <c r="I470" s="102" t="s">
        <v>21</v>
      </c>
      <c r="J470" s="95">
        <v>4069.5</v>
      </c>
      <c r="K470" s="95">
        <v>4000</v>
      </c>
      <c r="L470" s="95">
        <v>4000</v>
      </c>
    </row>
    <row r="471" spans="1:12" s="11" customFormat="1" ht="16.5" x14ac:dyDescent="0.25">
      <c r="A471" s="77" t="s">
        <v>174</v>
      </c>
      <c r="B471" s="71" t="s">
        <v>295</v>
      </c>
      <c r="C471" s="103" t="s">
        <v>116</v>
      </c>
      <c r="D471" s="103" t="s">
        <v>68</v>
      </c>
      <c r="E471" s="103" t="s">
        <v>2</v>
      </c>
      <c r="F471" s="103" t="s">
        <v>3</v>
      </c>
      <c r="G471" s="101"/>
      <c r="H471" s="101"/>
      <c r="I471" s="101"/>
      <c r="J471" s="90">
        <f>SUM(J472)</f>
        <v>20054.900000000001</v>
      </c>
      <c r="K471" s="90">
        <f t="shared" ref="K471:L472" si="163">SUM(K472)</f>
        <v>0</v>
      </c>
      <c r="L471" s="90">
        <f t="shared" si="163"/>
        <v>0</v>
      </c>
    </row>
    <row r="472" spans="1:12" s="2" customFormat="1" ht="31.5" x14ac:dyDescent="0.25">
      <c r="A472" s="77" t="s">
        <v>175</v>
      </c>
      <c r="B472" s="71" t="s">
        <v>297</v>
      </c>
      <c r="C472" s="103" t="s">
        <v>116</v>
      </c>
      <c r="D472" s="103" t="s">
        <v>68</v>
      </c>
      <c r="E472" s="103" t="s">
        <v>1</v>
      </c>
      <c r="F472" s="103" t="s">
        <v>3</v>
      </c>
      <c r="G472" s="101"/>
      <c r="H472" s="101"/>
      <c r="I472" s="101"/>
      <c r="J472" s="90">
        <f>SUM(J473)</f>
        <v>20054.900000000001</v>
      </c>
      <c r="K472" s="90">
        <f t="shared" si="163"/>
        <v>0</v>
      </c>
      <c r="L472" s="90">
        <f t="shared" si="163"/>
        <v>0</v>
      </c>
    </row>
    <row r="473" spans="1:12" s="22" customFormat="1" ht="18.600000000000001" customHeight="1" x14ac:dyDescent="0.3">
      <c r="A473" s="77"/>
      <c r="B473" s="71" t="s">
        <v>25</v>
      </c>
      <c r="C473" s="102" t="s">
        <v>116</v>
      </c>
      <c r="D473" s="102" t="s">
        <v>68</v>
      </c>
      <c r="E473" s="102" t="s">
        <v>1</v>
      </c>
      <c r="F473" s="102" t="s">
        <v>65</v>
      </c>
      <c r="G473" s="102" t="s">
        <v>184</v>
      </c>
      <c r="H473" s="102" t="s">
        <v>30</v>
      </c>
      <c r="I473" s="102" t="s">
        <v>30</v>
      </c>
      <c r="J473" s="95">
        <v>20054.900000000001</v>
      </c>
      <c r="K473" s="95">
        <v>0</v>
      </c>
      <c r="L473" s="95">
        <v>0</v>
      </c>
    </row>
    <row r="474" spans="1:12" s="13" customFormat="1" ht="33" customHeight="1" x14ac:dyDescent="0.3">
      <c r="A474" s="77" t="s">
        <v>90</v>
      </c>
      <c r="B474" s="71" t="s">
        <v>531</v>
      </c>
      <c r="C474" s="103" t="s">
        <v>224</v>
      </c>
      <c r="D474" s="103" t="s">
        <v>36</v>
      </c>
      <c r="E474" s="103" t="s">
        <v>2</v>
      </c>
      <c r="F474" s="103" t="s">
        <v>3</v>
      </c>
      <c r="G474" s="164"/>
      <c r="H474" s="165"/>
      <c r="I474" s="166"/>
      <c r="J474" s="90">
        <f>SUM(J475)</f>
        <v>11</v>
      </c>
      <c r="K474" s="90">
        <f t="shared" ref="K474:L475" si="164">SUM(K475)</f>
        <v>11</v>
      </c>
      <c r="L474" s="90">
        <f t="shared" si="164"/>
        <v>11</v>
      </c>
    </row>
    <row r="475" spans="1:12" s="44" customFormat="1" ht="28.9" customHeight="1" x14ac:dyDescent="0.3">
      <c r="A475" s="77" t="s">
        <v>176</v>
      </c>
      <c r="B475" s="71" t="s">
        <v>430</v>
      </c>
      <c r="C475" s="103" t="s">
        <v>224</v>
      </c>
      <c r="D475" s="103" t="s">
        <v>38</v>
      </c>
      <c r="E475" s="103" t="s">
        <v>2</v>
      </c>
      <c r="F475" s="103" t="s">
        <v>3</v>
      </c>
      <c r="G475" s="167"/>
      <c r="H475" s="168"/>
      <c r="I475" s="169"/>
      <c r="J475" s="90">
        <f>SUM(J476)</f>
        <v>11</v>
      </c>
      <c r="K475" s="90">
        <f t="shared" si="164"/>
        <v>11</v>
      </c>
      <c r="L475" s="90">
        <f t="shared" si="164"/>
        <v>11</v>
      </c>
    </row>
    <row r="476" spans="1:12" s="7" customFormat="1" ht="32.450000000000003" customHeight="1" x14ac:dyDescent="0.3">
      <c r="A476" s="77" t="s">
        <v>177</v>
      </c>
      <c r="B476" s="71" t="s">
        <v>302</v>
      </c>
      <c r="C476" s="103" t="s">
        <v>224</v>
      </c>
      <c r="D476" s="103" t="s">
        <v>38</v>
      </c>
      <c r="E476" s="103" t="s">
        <v>1</v>
      </c>
      <c r="F476" s="103" t="s">
        <v>3</v>
      </c>
      <c r="G476" s="170"/>
      <c r="H476" s="171"/>
      <c r="I476" s="172"/>
      <c r="J476" s="90">
        <f>SUM(J477)</f>
        <v>11</v>
      </c>
      <c r="K476" s="90">
        <f>SUM(K477)</f>
        <v>11</v>
      </c>
      <c r="L476" s="90">
        <f>SUM(L477)</f>
        <v>11</v>
      </c>
    </row>
    <row r="477" spans="1:12" s="22" customFormat="1" ht="18" customHeight="1" x14ac:dyDescent="0.3">
      <c r="A477" s="77"/>
      <c r="B477" s="71" t="s">
        <v>529</v>
      </c>
      <c r="C477" s="103" t="s">
        <v>224</v>
      </c>
      <c r="D477" s="103" t="s">
        <v>38</v>
      </c>
      <c r="E477" s="103" t="s">
        <v>1</v>
      </c>
      <c r="F477" s="103" t="s">
        <v>63</v>
      </c>
      <c r="G477" s="96"/>
      <c r="H477" s="97"/>
      <c r="I477" s="98"/>
      <c r="J477" s="90">
        <f>+J478</f>
        <v>11</v>
      </c>
      <c r="K477" s="90">
        <f t="shared" ref="K477:L477" si="165">+K478</f>
        <v>11</v>
      </c>
      <c r="L477" s="90">
        <f t="shared" si="165"/>
        <v>11</v>
      </c>
    </row>
    <row r="478" spans="1:12" s="22" customFormat="1" ht="18" customHeight="1" x14ac:dyDescent="0.3">
      <c r="A478" s="77"/>
      <c r="B478" s="92" t="s">
        <v>530</v>
      </c>
      <c r="C478" s="102" t="s">
        <v>224</v>
      </c>
      <c r="D478" s="102" t="s">
        <v>38</v>
      </c>
      <c r="E478" s="102" t="s">
        <v>1</v>
      </c>
      <c r="F478" s="102" t="s">
        <v>63</v>
      </c>
      <c r="G478" s="105" t="s">
        <v>179</v>
      </c>
      <c r="H478" s="105" t="s">
        <v>21</v>
      </c>
      <c r="I478" s="105" t="s">
        <v>81</v>
      </c>
      <c r="J478" s="153">
        <v>11</v>
      </c>
      <c r="K478" s="153">
        <v>11</v>
      </c>
      <c r="L478" s="153">
        <v>11</v>
      </c>
    </row>
    <row r="479" spans="1:12" s="13" customFormat="1" ht="48.6" customHeight="1" x14ac:dyDescent="0.3">
      <c r="A479" s="77" t="s">
        <v>106</v>
      </c>
      <c r="B479" s="71" t="s">
        <v>490</v>
      </c>
      <c r="C479" s="103" t="s">
        <v>303</v>
      </c>
      <c r="D479" s="103" t="s">
        <v>36</v>
      </c>
      <c r="E479" s="103" t="s">
        <v>2</v>
      </c>
      <c r="F479" s="83" t="s">
        <v>3</v>
      </c>
      <c r="G479" s="108"/>
      <c r="H479" s="109"/>
      <c r="I479" s="110"/>
      <c r="J479" s="119">
        <f>SUM(J480+J483)</f>
        <v>23093.9</v>
      </c>
      <c r="K479" s="119">
        <f t="shared" ref="K479:L479" si="166">SUM(K480+K483)</f>
        <v>0</v>
      </c>
      <c r="L479" s="119">
        <f t="shared" si="166"/>
        <v>0</v>
      </c>
    </row>
    <row r="480" spans="1:12" s="44" customFormat="1" ht="37.5" customHeight="1" x14ac:dyDescent="0.3">
      <c r="A480" s="77"/>
      <c r="B480" s="173" t="s">
        <v>640</v>
      </c>
      <c r="C480" s="103" t="s">
        <v>303</v>
      </c>
      <c r="D480" s="103" t="s">
        <v>38</v>
      </c>
      <c r="E480" s="103" t="s">
        <v>2</v>
      </c>
      <c r="F480" s="83" t="s">
        <v>3</v>
      </c>
      <c r="G480" s="108"/>
      <c r="H480" s="109"/>
      <c r="I480" s="110"/>
      <c r="J480" s="119">
        <f>J481</f>
        <v>6353.9</v>
      </c>
      <c r="K480" s="119">
        <f t="shared" ref="K480:L480" si="167">K481</f>
        <v>0</v>
      </c>
      <c r="L480" s="119">
        <f t="shared" si="167"/>
        <v>0</v>
      </c>
    </row>
    <row r="481" spans="1:16" s="56" customFormat="1" ht="34.5" customHeight="1" x14ac:dyDescent="0.3">
      <c r="A481" s="77"/>
      <c r="B481" s="71" t="s">
        <v>641</v>
      </c>
      <c r="C481" s="103" t="s">
        <v>303</v>
      </c>
      <c r="D481" s="103" t="s">
        <v>38</v>
      </c>
      <c r="E481" s="103" t="s">
        <v>1</v>
      </c>
      <c r="F481" s="83" t="s">
        <v>3</v>
      </c>
      <c r="G481" s="108"/>
      <c r="H481" s="109"/>
      <c r="I481" s="110"/>
      <c r="J481" s="119">
        <f>J482</f>
        <v>6353.9</v>
      </c>
      <c r="K481" s="119">
        <f t="shared" ref="K481:L481" si="168">K482</f>
        <v>0</v>
      </c>
      <c r="L481" s="119">
        <f t="shared" si="168"/>
        <v>0</v>
      </c>
    </row>
    <row r="482" spans="1:16" s="22" customFormat="1" ht="31.5" customHeight="1" x14ac:dyDescent="0.3">
      <c r="A482" s="77"/>
      <c r="B482" s="92" t="s">
        <v>595</v>
      </c>
      <c r="C482" s="102" t="s">
        <v>303</v>
      </c>
      <c r="D482" s="102" t="s">
        <v>38</v>
      </c>
      <c r="E482" s="102" t="s">
        <v>1</v>
      </c>
      <c r="F482" s="118" t="s">
        <v>65</v>
      </c>
      <c r="G482" s="111" t="s">
        <v>184</v>
      </c>
      <c r="H482" s="102" t="s">
        <v>1</v>
      </c>
      <c r="I482" s="112" t="s">
        <v>83</v>
      </c>
      <c r="J482" s="153">
        <v>6353.9</v>
      </c>
      <c r="K482" s="153">
        <v>0</v>
      </c>
      <c r="L482" s="153">
        <v>0</v>
      </c>
    </row>
    <row r="483" spans="1:16" s="44" customFormat="1" ht="31.15" customHeight="1" x14ac:dyDescent="0.3">
      <c r="A483" s="77" t="s">
        <v>220</v>
      </c>
      <c r="B483" s="71" t="s">
        <v>555</v>
      </c>
      <c r="C483" s="103" t="s">
        <v>303</v>
      </c>
      <c r="D483" s="103" t="s">
        <v>38</v>
      </c>
      <c r="E483" s="103" t="s">
        <v>7</v>
      </c>
      <c r="F483" s="83" t="s">
        <v>3</v>
      </c>
      <c r="G483" s="108"/>
      <c r="H483" s="109"/>
      <c r="I483" s="110"/>
      <c r="J483" s="119">
        <f>+J484</f>
        <v>16740</v>
      </c>
      <c r="K483" s="119">
        <f t="shared" ref="K483:L483" si="169">+K484</f>
        <v>0</v>
      </c>
      <c r="L483" s="119">
        <f t="shared" si="169"/>
        <v>0</v>
      </c>
    </row>
    <row r="484" spans="1:16" s="22" customFormat="1" ht="35.450000000000003" customHeight="1" x14ac:dyDescent="0.3">
      <c r="A484" s="77" t="s">
        <v>491</v>
      </c>
      <c r="B484" s="71" t="s">
        <v>510</v>
      </c>
      <c r="C484" s="103" t="s">
        <v>303</v>
      </c>
      <c r="D484" s="103" t="s">
        <v>38</v>
      </c>
      <c r="E484" s="103" t="s">
        <v>4</v>
      </c>
      <c r="F484" s="83" t="s">
        <v>3</v>
      </c>
      <c r="G484" s="108"/>
      <c r="H484" s="109"/>
      <c r="I484" s="110"/>
      <c r="J484" s="119">
        <f>+J485</f>
        <v>16740</v>
      </c>
      <c r="K484" s="119">
        <f t="shared" ref="K484:L484" si="170">+K485</f>
        <v>0</v>
      </c>
      <c r="L484" s="119">
        <f t="shared" si="170"/>
        <v>0</v>
      </c>
    </row>
    <row r="485" spans="1:16" s="22" customFormat="1" ht="30" customHeight="1" x14ac:dyDescent="0.3">
      <c r="A485" s="77"/>
      <c r="B485" s="71" t="s">
        <v>512</v>
      </c>
      <c r="C485" s="103" t="s">
        <v>303</v>
      </c>
      <c r="D485" s="103" t="s">
        <v>38</v>
      </c>
      <c r="E485" s="103" t="s">
        <v>4</v>
      </c>
      <c r="F485" s="83" t="s">
        <v>3</v>
      </c>
      <c r="G485" s="108"/>
      <c r="H485" s="109"/>
      <c r="I485" s="110"/>
      <c r="J485" s="119">
        <f>+J486</f>
        <v>16740</v>
      </c>
      <c r="K485" s="119">
        <f t="shared" ref="K485:L485" si="171">+K486</f>
        <v>0</v>
      </c>
      <c r="L485" s="119">
        <f t="shared" si="171"/>
        <v>0</v>
      </c>
    </row>
    <row r="486" spans="1:16" s="22" customFormat="1" ht="18.600000000000001" customHeight="1" x14ac:dyDescent="0.3">
      <c r="A486" s="77"/>
      <c r="B486" s="71" t="s">
        <v>511</v>
      </c>
      <c r="C486" s="102" t="s">
        <v>303</v>
      </c>
      <c r="D486" s="102" t="s">
        <v>38</v>
      </c>
      <c r="E486" s="102" t="s">
        <v>4</v>
      </c>
      <c r="F486" s="118" t="s">
        <v>513</v>
      </c>
      <c r="G486" s="102" t="s">
        <v>179</v>
      </c>
      <c r="H486" s="102" t="s">
        <v>21</v>
      </c>
      <c r="I486" s="102" t="s">
        <v>81</v>
      </c>
      <c r="J486" s="153">
        <v>16740</v>
      </c>
      <c r="K486" s="153">
        <v>0</v>
      </c>
      <c r="L486" s="153">
        <v>0</v>
      </c>
    </row>
    <row r="487" spans="1:16" s="55" customFormat="1" ht="52.5" customHeight="1" x14ac:dyDescent="0.3">
      <c r="A487" s="77" t="s">
        <v>116</v>
      </c>
      <c r="B487" s="174" t="s">
        <v>614</v>
      </c>
      <c r="C487" s="103" t="s">
        <v>508</v>
      </c>
      <c r="D487" s="103" t="s">
        <v>36</v>
      </c>
      <c r="E487" s="103" t="s">
        <v>2</v>
      </c>
      <c r="F487" s="83" t="s">
        <v>3</v>
      </c>
      <c r="G487" s="108"/>
      <c r="H487" s="109"/>
      <c r="I487" s="110"/>
      <c r="J487" s="119">
        <f t="shared" ref="J487:L489" si="172">J488</f>
        <v>127800</v>
      </c>
      <c r="K487" s="119">
        <f t="shared" si="172"/>
        <v>0</v>
      </c>
      <c r="L487" s="119">
        <f t="shared" si="172"/>
        <v>0</v>
      </c>
    </row>
    <row r="488" spans="1:16" s="29" customFormat="1" ht="63.75" customHeight="1" x14ac:dyDescent="0.3">
      <c r="A488" s="77" t="s">
        <v>223</v>
      </c>
      <c r="B488" s="174" t="s">
        <v>625</v>
      </c>
      <c r="C488" s="103" t="s">
        <v>508</v>
      </c>
      <c r="D488" s="103" t="s">
        <v>68</v>
      </c>
      <c r="E488" s="103" t="s">
        <v>2</v>
      </c>
      <c r="F488" s="83" t="s">
        <v>623</v>
      </c>
      <c r="G488" s="108"/>
      <c r="H488" s="109"/>
      <c r="I488" s="110"/>
      <c r="J488" s="119">
        <f t="shared" si="172"/>
        <v>127800</v>
      </c>
      <c r="K488" s="119">
        <f t="shared" si="172"/>
        <v>0</v>
      </c>
      <c r="L488" s="119">
        <f t="shared" si="172"/>
        <v>0</v>
      </c>
    </row>
    <row r="489" spans="1:16" s="22" customFormat="1" ht="40.5" customHeight="1" x14ac:dyDescent="0.3">
      <c r="A489" s="77"/>
      <c r="B489" s="174" t="s">
        <v>626</v>
      </c>
      <c r="C489" s="103" t="s">
        <v>508</v>
      </c>
      <c r="D489" s="103" t="s">
        <v>68</v>
      </c>
      <c r="E489" s="103" t="s">
        <v>1</v>
      </c>
      <c r="F489" s="83" t="s">
        <v>3</v>
      </c>
      <c r="G489" s="108"/>
      <c r="H489" s="109"/>
      <c r="I489" s="110"/>
      <c r="J489" s="119">
        <f t="shared" si="172"/>
        <v>127800</v>
      </c>
      <c r="K489" s="119">
        <f t="shared" si="172"/>
        <v>0</v>
      </c>
      <c r="L489" s="119">
        <f t="shared" si="172"/>
        <v>0</v>
      </c>
    </row>
    <row r="490" spans="1:16" s="22" customFormat="1" ht="22.5" customHeight="1" x14ac:dyDescent="0.3">
      <c r="A490" s="77"/>
      <c r="B490" s="117" t="s">
        <v>624</v>
      </c>
      <c r="C490" s="102" t="s">
        <v>508</v>
      </c>
      <c r="D490" s="102" t="s">
        <v>68</v>
      </c>
      <c r="E490" s="102" t="s">
        <v>1</v>
      </c>
      <c r="F490" s="118" t="s">
        <v>568</v>
      </c>
      <c r="G490" s="111" t="s">
        <v>184</v>
      </c>
      <c r="H490" s="102" t="s">
        <v>5</v>
      </c>
      <c r="I490" s="112" t="s">
        <v>30</v>
      </c>
      <c r="J490" s="153">
        <v>127800</v>
      </c>
      <c r="K490" s="153">
        <v>0</v>
      </c>
      <c r="L490" s="153">
        <v>0</v>
      </c>
    </row>
    <row r="491" spans="1:16" s="13" customFormat="1" ht="30" customHeight="1" x14ac:dyDescent="0.3">
      <c r="A491" s="77" t="s">
        <v>224</v>
      </c>
      <c r="B491" s="71" t="s">
        <v>465</v>
      </c>
      <c r="C491" s="103" t="s">
        <v>30</v>
      </c>
      <c r="D491" s="103" t="s">
        <v>36</v>
      </c>
      <c r="E491" s="103" t="s">
        <v>2</v>
      </c>
      <c r="F491" s="83" t="s">
        <v>3</v>
      </c>
      <c r="G491" s="108"/>
      <c r="H491" s="109"/>
      <c r="I491" s="110"/>
      <c r="J491" s="119">
        <f>+J492+J495</f>
        <v>1283.5999999999999</v>
      </c>
      <c r="K491" s="119">
        <f t="shared" ref="K491:P491" si="173">+K492+K495</f>
        <v>0</v>
      </c>
      <c r="L491" s="119">
        <f t="shared" si="173"/>
        <v>1252</v>
      </c>
      <c r="M491" s="42">
        <f t="shared" si="173"/>
        <v>0</v>
      </c>
      <c r="N491" s="42">
        <f t="shared" si="173"/>
        <v>0</v>
      </c>
      <c r="O491" s="42">
        <f t="shared" si="173"/>
        <v>0</v>
      </c>
      <c r="P491" s="42">
        <f t="shared" si="173"/>
        <v>0</v>
      </c>
    </row>
    <row r="492" spans="1:16" s="44" customFormat="1" ht="34.9" customHeight="1" x14ac:dyDescent="0.3">
      <c r="A492" s="77" t="s">
        <v>225</v>
      </c>
      <c r="B492" s="71" t="s">
        <v>472</v>
      </c>
      <c r="C492" s="103" t="s">
        <v>30</v>
      </c>
      <c r="D492" s="103" t="s">
        <v>68</v>
      </c>
      <c r="E492" s="103" t="s">
        <v>2</v>
      </c>
      <c r="F492" s="83" t="s">
        <v>3</v>
      </c>
      <c r="G492" s="108"/>
      <c r="H492" s="109"/>
      <c r="I492" s="110"/>
      <c r="J492" s="119">
        <f>+J493</f>
        <v>0</v>
      </c>
      <c r="K492" s="119">
        <f t="shared" ref="K492:L492" si="174">+K493</f>
        <v>0</v>
      </c>
      <c r="L492" s="119">
        <f t="shared" si="174"/>
        <v>1252</v>
      </c>
    </row>
    <row r="493" spans="1:16" s="22" customFormat="1" ht="48.75" customHeight="1" x14ac:dyDescent="0.3">
      <c r="A493" s="77"/>
      <c r="B493" s="71" t="s">
        <v>528</v>
      </c>
      <c r="C493" s="103" t="s">
        <v>30</v>
      </c>
      <c r="D493" s="103" t="s">
        <v>68</v>
      </c>
      <c r="E493" s="103" t="s">
        <v>2</v>
      </c>
      <c r="F493" s="83" t="s">
        <v>473</v>
      </c>
      <c r="G493" s="96"/>
      <c r="H493" s="97"/>
      <c r="I493" s="98"/>
      <c r="J493" s="119">
        <f>+J494</f>
        <v>0</v>
      </c>
      <c r="K493" s="119">
        <f t="shared" ref="K493:L493" si="175">+K494</f>
        <v>0</v>
      </c>
      <c r="L493" s="119">
        <f t="shared" si="175"/>
        <v>1252</v>
      </c>
    </row>
    <row r="494" spans="1:16" s="22" customFormat="1" ht="17.45" customHeight="1" x14ac:dyDescent="0.3">
      <c r="A494" s="77"/>
      <c r="B494" s="92" t="s">
        <v>362</v>
      </c>
      <c r="C494" s="102" t="s">
        <v>30</v>
      </c>
      <c r="D494" s="102" t="s">
        <v>68</v>
      </c>
      <c r="E494" s="102" t="s">
        <v>2</v>
      </c>
      <c r="F494" s="118" t="s">
        <v>473</v>
      </c>
      <c r="G494" s="111" t="s">
        <v>189</v>
      </c>
      <c r="H494" s="102" t="s">
        <v>30</v>
      </c>
      <c r="I494" s="112" t="s">
        <v>30</v>
      </c>
      <c r="J494" s="153">
        <v>0</v>
      </c>
      <c r="K494" s="153">
        <v>0</v>
      </c>
      <c r="L494" s="153">
        <v>1252</v>
      </c>
    </row>
    <row r="495" spans="1:16" s="44" customFormat="1" ht="47.25" customHeight="1" x14ac:dyDescent="0.3">
      <c r="A495" s="77" t="s">
        <v>497</v>
      </c>
      <c r="B495" s="71" t="s">
        <v>466</v>
      </c>
      <c r="C495" s="103" t="s">
        <v>30</v>
      </c>
      <c r="D495" s="103" t="s">
        <v>79</v>
      </c>
      <c r="E495" s="103" t="s">
        <v>7</v>
      </c>
      <c r="F495" s="83" t="s">
        <v>3</v>
      </c>
      <c r="G495" s="108"/>
      <c r="H495" s="109"/>
      <c r="I495" s="110"/>
      <c r="J495" s="119">
        <f>+J496</f>
        <v>1283.5999999999999</v>
      </c>
      <c r="K495" s="119">
        <f t="shared" ref="K495:L495" si="176">K496</f>
        <v>0</v>
      </c>
      <c r="L495" s="119">
        <f t="shared" si="176"/>
        <v>0</v>
      </c>
    </row>
    <row r="496" spans="1:16" s="22" customFormat="1" ht="18" customHeight="1" x14ac:dyDescent="0.3">
      <c r="A496" s="77"/>
      <c r="B496" s="71" t="s">
        <v>527</v>
      </c>
      <c r="C496" s="103" t="s">
        <v>30</v>
      </c>
      <c r="D496" s="103" t="s">
        <v>79</v>
      </c>
      <c r="E496" s="103" t="s">
        <v>7</v>
      </c>
      <c r="F496" s="83" t="s">
        <v>467</v>
      </c>
      <c r="G496" s="96"/>
      <c r="H496" s="97"/>
      <c r="I496" s="98"/>
      <c r="J496" s="119">
        <f>+J497</f>
        <v>1283.5999999999999</v>
      </c>
      <c r="K496" s="119">
        <v>0</v>
      </c>
      <c r="L496" s="119">
        <v>0</v>
      </c>
    </row>
    <row r="497" spans="1:12" s="22" customFormat="1" ht="19.149999999999999" customHeight="1" x14ac:dyDescent="0.3">
      <c r="A497" s="77"/>
      <c r="B497" s="92" t="s">
        <v>362</v>
      </c>
      <c r="C497" s="102" t="s">
        <v>30</v>
      </c>
      <c r="D497" s="102" t="s">
        <v>79</v>
      </c>
      <c r="E497" s="102" t="s">
        <v>7</v>
      </c>
      <c r="F497" s="118" t="s">
        <v>467</v>
      </c>
      <c r="G497" s="111" t="s">
        <v>189</v>
      </c>
      <c r="H497" s="102" t="s">
        <v>21</v>
      </c>
      <c r="I497" s="112" t="s">
        <v>81</v>
      </c>
      <c r="J497" s="153">
        <v>1283.5999999999999</v>
      </c>
      <c r="K497" s="153">
        <v>0</v>
      </c>
      <c r="L497" s="153">
        <v>0</v>
      </c>
    </row>
    <row r="498" spans="1:12" s="13" customFormat="1" ht="30.75" customHeight="1" x14ac:dyDescent="0.3">
      <c r="A498" s="77" t="s">
        <v>303</v>
      </c>
      <c r="B498" s="71" t="s">
        <v>352</v>
      </c>
      <c r="C498" s="103" t="s">
        <v>83</v>
      </c>
      <c r="D498" s="103" t="s">
        <v>36</v>
      </c>
      <c r="E498" s="103" t="s">
        <v>36</v>
      </c>
      <c r="F498" s="103" t="s">
        <v>3</v>
      </c>
      <c r="G498" s="103"/>
      <c r="H498" s="103"/>
      <c r="I498" s="103"/>
      <c r="J498" s="90">
        <f>+J499+J504</f>
        <v>2437</v>
      </c>
      <c r="K498" s="90">
        <f t="shared" ref="K498:L498" si="177">+K499+K504</f>
        <v>36722.800000000003</v>
      </c>
      <c r="L498" s="90">
        <f t="shared" si="177"/>
        <v>2437</v>
      </c>
    </row>
    <row r="499" spans="1:12" s="44" customFormat="1" ht="24.75" customHeight="1" x14ac:dyDescent="0.3">
      <c r="A499" s="175" t="s">
        <v>259</v>
      </c>
      <c r="B499" s="71" t="s">
        <v>477</v>
      </c>
      <c r="C499" s="85" t="s">
        <v>83</v>
      </c>
      <c r="D499" s="103" t="s">
        <v>36</v>
      </c>
      <c r="E499" s="103" t="s">
        <v>2</v>
      </c>
      <c r="F499" s="83" t="s">
        <v>3</v>
      </c>
      <c r="G499" s="83"/>
      <c r="H499" s="84"/>
      <c r="I499" s="85"/>
      <c r="J499" s="119">
        <f>+J500+J502</f>
        <v>0</v>
      </c>
      <c r="K499" s="119">
        <f t="shared" ref="K499:L499" si="178">+K500+K502</f>
        <v>34285.800000000003</v>
      </c>
      <c r="L499" s="119">
        <f t="shared" si="178"/>
        <v>0</v>
      </c>
    </row>
    <row r="500" spans="1:12" s="22" customFormat="1" ht="21.6" customHeight="1" x14ac:dyDescent="0.3">
      <c r="A500" s="175"/>
      <c r="B500" s="92" t="s">
        <v>596</v>
      </c>
      <c r="C500" s="85" t="s">
        <v>83</v>
      </c>
      <c r="D500" s="103" t="s">
        <v>68</v>
      </c>
      <c r="E500" s="103" t="s">
        <v>367</v>
      </c>
      <c r="F500" s="103" t="s">
        <v>478</v>
      </c>
      <c r="G500" s="96"/>
      <c r="H500" s="97"/>
      <c r="I500" s="98"/>
      <c r="J500" s="90">
        <f>+J501</f>
        <v>0</v>
      </c>
      <c r="K500" s="90">
        <f t="shared" ref="K500:L500" si="179">+K501</f>
        <v>20000</v>
      </c>
      <c r="L500" s="90">
        <f t="shared" si="179"/>
        <v>0</v>
      </c>
    </row>
    <row r="501" spans="1:12" s="22" customFormat="1" ht="17.45" customHeight="1" x14ac:dyDescent="0.3">
      <c r="A501" s="175"/>
      <c r="B501" s="92" t="s">
        <v>178</v>
      </c>
      <c r="C501" s="104" t="s">
        <v>83</v>
      </c>
      <c r="D501" s="102" t="s">
        <v>68</v>
      </c>
      <c r="E501" s="102" t="s">
        <v>367</v>
      </c>
      <c r="F501" s="102" t="s">
        <v>478</v>
      </c>
      <c r="G501" s="94" t="s">
        <v>189</v>
      </c>
      <c r="H501" s="94" t="s">
        <v>72</v>
      </c>
      <c r="I501" s="94" t="s">
        <v>7</v>
      </c>
      <c r="J501" s="95">
        <v>0</v>
      </c>
      <c r="K501" s="95">
        <v>20000</v>
      </c>
      <c r="L501" s="95">
        <v>0</v>
      </c>
    </row>
    <row r="502" spans="1:12" s="22" customFormat="1" ht="34.15" customHeight="1" x14ac:dyDescent="0.3">
      <c r="A502" s="175"/>
      <c r="B502" s="176" t="s">
        <v>597</v>
      </c>
      <c r="C502" s="85" t="s">
        <v>83</v>
      </c>
      <c r="D502" s="103" t="s">
        <v>68</v>
      </c>
      <c r="E502" s="103" t="s">
        <v>367</v>
      </c>
      <c r="F502" s="103" t="s">
        <v>368</v>
      </c>
      <c r="G502" s="96"/>
      <c r="H502" s="97"/>
      <c r="I502" s="98"/>
      <c r="J502" s="90">
        <f>+J503</f>
        <v>0</v>
      </c>
      <c r="K502" s="90">
        <f t="shared" ref="K502:L502" si="180">+K503</f>
        <v>14285.8</v>
      </c>
      <c r="L502" s="90">
        <f t="shared" si="180"/>
        <v>0</v>
      </c>
    </row>
    <row r="503" spans="1:12" s="22" customFormat="1" ht="18.600000000000001" customHeight="1" x14ac:dyDescent="0.3">
      <c r="A503" s="175"/>
      <c r="B503" s="176" t="s">
        <v>249</v>
      </c>
      <c r="C503" s="104" t="s">
        <v>83</v>
      </c>
      <c r="D503" s="102" t="s">
        <v>68</v>
      </c>
      <c r="E503" s="102" t="s">
        <v>367</v>
      </c>
      <c r="F503" s="102" t="s">
        <v>368</v>
      </c>
      <c r="G503" s="105" t="s">
        <v>189</v>
      </c>
      <c r="H503" s="105" t="s">
        <v>72</v>
      </c>
      <c r="I503" s="105" t="s">
        <v>7</v>
      </c>
      <c r="J503" s="95">
        <v>0</v>
      </c>
      <c r="K503" s="95">
        <v>14285.8</v>
      </c>
      <c r="L503" s="95">
        <v>0</v>
      </c>
    </row>
    <row r="504" spans="1:12" s="44" customFormat="1" ht="34.15" customHeight="1" x14ac:dyDescent="0.3">
      <c r="A504" s="175" t="s">
        <v>615</v>
      </c>
      <c r="B504" s="71" t="s">
        <v>479</v>
      </c>
      <c r="C504" s="85" t="s">
        <v>83</v>
      </c>
      <c r="D504" s="103" t="s">
        <v>79</v>
      </c>
      <c r="E504" s="103" t="s">
        <v>2</v>
      </c>
      <c r="F504" s="83" t="s">
        <v>3</v>
      </c>
      <c r="G504" s="83"/>
      <c r="H504" s="84"/>
      <c r="I504" s="85"/>
      <c r="J504" s="119">
        <f>J505</f>
        <v>2437</v>
      </c>
      <c r="K504" s="119">
        <f t="shared" ref="K504:L504" si="181">K505</f>
        <v>2437</v>
      </c>
      <c r="L504" s="119">
        <f t="shared" si="181"/>
        <v>2437</v>
      </c>
    </row>
    <row r="505" spans="1:12" s="22" customFormat="1" ht="30.6" customHeight="1" x14ac:dyDescent="0.3">
      <c r="A505" s="175"/>
      <c r="B505" s="92" t="s">
        <v>598</v>
      </c>
      <c r="C505" s="104" t="s">
        <v>83</v>
      </c>
      <c r="D505" s="102" t="s">
        <v>79</v>
      </c>
      <c r="E505" s="102" t="s">
        <v>2</v>
      </c>
      <c r="F505" s="102" t="s">
        <v>323</v>
      </c>
      <c r="G505" s="94" t="s">
        <v>189</v>
      </c>
      <c r="H505" s="94" t="s">
        <v>72</v>
      </c>
      <c r="I505" s="94" t="s">
        <v>7</v>
      </c>
      <c r="J505" s="95">
        <v>2437</v>
      </c>
      <c r="K505" s="95">
        <v>2437</v>
      </c>
      <c r="L505" s="95">
        <v>2437</v>
      </c>
    </row>
    <row r="506" spans="1:12" s="13" customFormat="1" ht="47.25" x14ac:dyDescent="0.3">
      <c r="A506" s="175" t="s">
        <v>508</v>
      </c>
      <c r="B506" s="71" t="s">
        <v>221</v>
      </c>
      <c r="C506" s="85" t="s">
        <v>222</v>
      </c>
      <c r="D506" s="103" t="s">
        <v>36</v>
      </c>
      <c r="E506" s="103" t="s">
        <v>2</v>
      </c>
      <c r="F506" s="103" t="s">
        <v>3</v>
      </c>
      <c r="G506" s="101"/>
      <c r="H506" s="101"/>
      <c r="I506" s="101"/>
      <c r="J506" s="90">
        <f>+J507</f>
        <v>11249.3</v>
      </c>
      <c r="K506" s="90">
        <f t="shared" ref="K506:L506" si="182">+K507</f>
        <v>7375.2</v>
      </c>
      <c r="L506" s="90">
        <f t="shared" si="182"/>
        <v>8131.4</v>
      </c>
    </row>
    <row r="507" spans="1:12" s="44" customFormat="1" ht="35.450000000000003" customHeight="1" x14ac:dyDescent="0.3">
      <c r="A507" s="77" t="s">
        <v>509</v>
      </c>
      <c r="B507" s="71" t="s">
        <v>526</v>
      </c>
      <c r="C507" s="103" t="s">
        <v>222</v>
      </c>
      <c r="D507" s="103" t="s">
        <v>79</v>
      </c>
      <c r="E507" s="103" t="s">
        <v>7</v>
      </c>
      <c r="F507" s="103" t="s">
        <v>3</v>
      </c>
      <c r="G507" s="101"/>
      <c r="H507" s="101"/>
      <c r="I507" s="101"/>
      <c r="J507" s="90">
        <f>J508</f>
        <v>11249.3</v>
      </c>
      <c r="K507" s="90">
        <f>K508</f>
        <v>7375.2</v>
      </c>
      <c r="L507" s="90">
        <f>L508</f>
        <v>8131.4</v>
      </c>
    </row>
    <row r="508" spans="1:12" s="12" customFormat="1" ht="39" customHeight="1" x14ac:dyDescent="0.3">
      <c r="A508" s="77"/>
      <c r="B508" s="71" t="s">
        <v>525</v>
      </c>
      <c r="C508" s="103" t="s">
        <v>222</v>
      </c>
      <c r="D508" s="103" t="s">
        <v>79</v>
      </c>
      <c r="E508" s="103" t="s">
        <v>7</v>
      </c>
      <c r="F508" s="103" t="s">
        <v>306</v>
      </c>
      <c r="G508" s="101"/>
      <c r="H508" s="101"/>
      <c r="I508" s="101"/>
      <c r="J508" s="90">
        <f>SUM(J509)</f>
        <v>11249.3</v>
      </c>
      <c r="K508" s="90">
        <f t="shared" ref="K508:L508" si="183">SUM(K509)</f>
        <v>7375.2</v>
      </c>
      <c r="L508" s="90">
        <f t="shared" si="183"/>
        <v>8131.4</v>
      </c>
    </row>
    <row r="509" spans="1:12" s="22" customFormat="1" x14ac:dyDescent="0.3">
      <c r="A509" s="77"/>
      <c r="B509" s="100" t="s">
        <v>178</v>
      </c>
      <c r="C509" s="102" t="s">
        <v>222</v>
      </c>
      <c r="D509" s="102" t="s">
        <v>79</v>
      </c>
      <c r="E509" s="102" t="s">
        <v>7</v>
      </c>
      <c r="F509" s="102" t="s">
        <v>306</v>
      </c>
      <c r="G509" s="102" t="s">
        <v>179</v>
      </c>
      <c r="H509" s="102" t="s">
        <v>21</v>
      </c>
      <c r="I509" s="102" t="s">
        <v>30</v>
      </c>
      <c r="J509" s="95">
        <v>11249.3</v>
      </c>
      <c r="K509" s="95">
        <v>7375.2</v>
      </c>
      <c r="L509" s="95">
        <v>8131.4</v>
      </c>
    </row>
    <row r="510" spans="1:12" s="13" customFormat="1" ht="36.6" customHeight="1" x14ac:dyDescent="0.3">
      <c r="A510" s="77" t="s">
        <v>425</v>
      </c>
      <c r="B510" s="71" t="s">
        <v>292</v>
      </c>
      <c r="C510" s="103" t="s">
        <v>293</v>
      </c>
      <c r="D510" s="103" t="s">
        <v>36</v>
      </c>
      <c r="E510" s="103" t="s">
        <v>2</v>
      </c>
      <c r="F510" s="103" t="s">
        <v>3</v>
      </c>
      <c r="G510" s="164"/>
      <c r="H510" s="165"/>
      <c r="I510" s="166"/>
      <c r="J510" s="90">
        <f>+J511</f>
        <v>3089.9</v>
      </c>
      <c r="K510" s="90">
        <f t="shared" ref="K510:L510" si="184">+K511</f>
        <v>3089.9</v>
      </c>
      <c r="L510" s="90">
        <f t="shared" si="184"/>
        <v>3089.9</v>
      </c>
    </row>
    <row r="511" spans="1:12" s="44" customFormat="1" ht="64.900000000000006" customHeight="1" x14ac:dyDescent="0.3">
      <c r="A511" s="77" t="s">
        <v>426</v>
      </c>
      <c r="B511" s="71" t="s">
        <v>378</v>
      </c>
      <c r="C511" s="103" t="s">
        <v>293</v>
      </c>
      <c r="D511" s="103" t="s">
        <v>79</v>
      </c>
      <c r="E511" s="103" t="s">
        <v>2</v>
      </c>
      <c r="F511" s="103" t="s">
        <v>3</v>
      </c>
      <c r="G511" s="108"/>
      <c r="H511" s="109"/>
      <c r="I511" s="110"/>
      <c r="J511" s="90">
        <f>J512</f>
        <v>3089.9</v>
      </c>
      <c r="K511" s="90">
        <f t="shared" ref="K511:L511" si="185">K512</f>
        <v>3089.9</v>
      </c>
      <c r="L511" s="90">
        <f t="shared" si="185"/>
        <v>3089.9</v>
      </c>
    </row>
    <row r="512" spans="1:12" s="22" customFormat="1" ht="17.45" customHeight="1" x14ac:dyDescent="0.3">
      <c r="A512" s="77"/>
      <c r="B512" s="92" t="s">
        <v>379</v>
      </c>
      <c r="C512" s="102" t="s">
        <v>293</v>
      </c>
      <c r="D512" s="102" t="s">
        <v>79</v>
      </c>
      <c r="E512" s="102" t="s">
        <v>1</v>
      </c>
      <c r="F512" s="102" t="s">
        <v>294</v>
      </c>
      <c r="G512" s="111" t="s">
        <v>189</v>
      </c>
      <c r="H512" s="102" t="s">
        <v>30</v>
      </c>
      <c r="I512" s="112" t="s">
        <v>4</v>
      </c>
      <c r="J512" s="95">
        <v>3089.9</v>
      </c>
      <c r="K512" s="95">
        <v>3089.9</v>
      </c>
      <c r="L512" s="95">
        <v>3089.9</v>
      </c>
    </row>
    <row r="513" spans="1:16" s="13" customFormat="1" ht="85.9" customHeight="1" x14ac:dyDescent="0.3">
      <c r="A513" s="77" t="s">
        <v>485</v>
      </c>
      <c r="B513" s="71" t="s">
        <v>440</v>
      </c>
      <c r="C513" s="103" t="s">
        <v>443</v>
      </c>
      <c r="D513" s="103" t="s">
        <v>79</v>
      </c>
      <c r="E513" s="103" t="s">
        <v>2</v>
      </c>
      <c r="F513" s="103" t="s">
        <v>3</v>
      </c>
      <c r="G513" s="111"/>
      <c r="H513" s="120"/>
      <c r="I513" s="112"/>
      <c r="J513" s="90">
        <f>+J514</f>
        <v>4765.6000000000004</v>
      </c>
      <c r="K513" s="90">
        <f t="shared" ref="K513:L513" si="186">+K514</f>
        <v>0</v>
      </c>
      <c r="L513" s="90">
        <f t="shared" si="186"/>
        <v>0</v>
      </c>
    </row>
    <row r="514" spans="1:16" s="22" customFormat="1" ht="31.15" hidden="1" customHeight="1" x14ac:dyDescent="0.3">
      <c r="A514" s="77" t="s">
        <v>426</v>
      </c>
      <c r="B514" s="71" t="s">
        <v>441</v>
      </c>
      <c r="C514" s="103" t="s">
        <v>443</v>
      </c>
      <c r="D514" s="103" t="s">
        <v>79</v>
      </c>
      <c r="E514" s="103" t="s">
        <v>2</v>
      </c>
      <c r="F514" s="103" t="s">
        <v>3</v>
      </c>
      <c r="G514" s="111"/>
      <c r="H514" s="120"/>
      <c r="I514" s="112"/>
      <c r="J514" s="90">
        <f>+J515</f>
        <v>4765.6000000000004</v>
      </c>
      <c r="K514" s="90">
        <f t="shared" ref="K514:L514" si="187">+K515</f>
        <v>0</v>
      </c>
      <c r="L514" s="90">
        <f t="shared" si="187"/>
        <v>0</v>
      </c>
    </row>
    <row r="515" spans="1:16" s="44" customFormat="1" ht="31.15" customHeight="1" x14ac:dyDescent="0.3">
      <c r="A515" s="77" t="s">
        <v>616</v>
      </c>
      <c r="B515" s="71" t="s">
        <v>563</v>
      </c>
      <c r="C515" s="103" t="s">
        <v>443</v>
      </c>
      <c r="D515" s="103" t="s">
        <v>79</v>
      </c>
      <c r="E515" s="103" t="s">
        <v>1</v>
      </c>
      <c r="F515" s="103" t="s">
        <v>3</v>
      </c>
      <c r="G515" s="111"/>
      <c r="H515" s="120"/>
      <c r="I515" s="112"/>
      <c r="J515" s="90">
        <f>+J516</f>
        <v>4765.6000000000004</v>
      </c>
      <c r="K515" s="90">
        <f t="shared" ref="K515:L515" si="188">+K516</f>
        <v>0</v>
      </c>
      <c r="L515" s="90">
        <f t="shared" si="188"/>
        <v>0</v>
      </c>
    </row>
    <row r="516" spans="1:16" s="22" customFormat="1" ht="48" customHeight="1" x14ac:dyDescent="0.3">
      <c r="A516" s="77"/>
      <c r="B516" s="71" t="s">
        <v>444</v>
      </c>
      <c r="C516" s="103" t="s">
        <v>443</v>
      </c>
      <c r="D516" s="103" t="s">
        <v>79</v>
      </c>
      <c r="E516" s="103" t="s">
        <v>1</v>
      </c>
      <c r="F516" s="103" t="s">
        <v>3</v>
      </c>
      <c r="G516" s="108"/>
      <c r="H516" s="84"/>
      <c r="I516" s="110"/>
      <c r="J516" s="90">
        <f>+J517+J518+J519</f>
        <v>4765.6000000000004</v>
      </c>
      <c r="K516" s="90">
        <f t="shared" ref="K516:P516" si="189">+K517</f>
        <v>0</v>
      </c>
      <c r="L516" s="90">
        <f t="shared" si="189"/>
        <v>0</v>
      </c>
      <c r="M516" s="3">
        <f t="shared" si="189"/>
        <v>0</v>
      </c>
      <c r="N516" s="3">
        <f t="shared" si="189"/>
        <v>0</v>
      </c>
      <c r="O516" s="3">
        <f t="shared" si="189"/>
        <v>0</v>
      </c>
      <c r="P516" s="3">
        <f t="shared" si="189"/>
        <v>0</v>
      </c>
    </row>
    <row r="517" spans="1:16" s="22" customFormat="1" ht="20.45" hidden="1" customHeight="1" x14ac:dyDescent="0.3">
      <c r="A517" s="77"/>
      <c r="B517" s="92" t="s">
        <v>442</v>
      </c>
      <c r="C517" s="102" t="s">
        <v>443</v>
      </c>
      <c r="D517" s="102" t="s">
        <v>79</v>
      </c>
      <c r="E517" s="102" t="s">
        <v>1</v>
      </c>
      <c r="F517" s="104" t="s">
        <v>291</v>
      </c>
      <c r="G517" s="102" t="s">
        <v>189</v>
      </c>
      <c r="H517" s="102" t="s">
        <v>89</v>
      </c>
      <c r="I517" s="102" t="s">
        <v>4</v>
      </c>
      <c r="J517" s="95"/>
      <c r="K517" s="95"/>
      <c r="L517" s="95"/>
    </row>
    <row r="518" spans="1:16" s="22" customFormat="1" ht="20.45" customHeight="1" x14ac:dyDescent="0.3">
      <c r="A518" s="77"/>
      <c r="B518" s="92" t="s">
        <v>442</v>
      </c>
      <c r="C518" s="102" t="s">
        <v>443</v>
      </c>
      <c r="D518" s="102" t="s">
        <v>79</v>
      </c>
      <c r="E518" s="102" t="s">
        <v>1</v>
      </c>
      <c r="F518" s="104" t="s">
        <v>450</v>
      </c>
      <c r="G518" s="102" t="s">
        <v>189</v>
      </c>
      <c r="H518" s="102" t="s">
        <v>89</v>
      </c>
      <c r="I518" s="102" t="s">
        <v>4</v>
      </c>
      <c r="J518" s="95">
        <v>200</v>
      </c>
      <c r="K518" s="95">
        <v>0</v>
      </c>
      <c r="L518" s="95">
        <v>0</v>
      </c>
    </row>
    <row r="519" spans="1:16" s="22" customFormat="1" ht="20.45" customHeight="1" x14ac:dyDescent="0.3">
      <c r="A519" s="77"/>
      <c r="B519" s="92" t="s">
        <v>442</v>
      </c>
      <c r="C519" s="102" t="s">
        <v>443</v>
      </c>
      <c r="D519" s="102" t="s">
        <v>79</v>
      </c>
      <c r="E519" s="102" t="s">
        <v>1</v>
      </c>
      <c r="F519" s="104" t="s">
        <v>283</v>
      </c>
      <c r="G519" s="102" t="s">
        <v>189</v>
      </c>
      <c r="H519" s="102" t="s">
        <v>89</v>
      </c>
      <c r="I519" s="102" t="s">
        <v>4</v>
      </c>
      <c r="J519" s="95">
        <v>4565.6000000000004</v>
      </c>
      <c r="K519" s="95">
        <v>0</v>
      </c>
      <c r="L519" s="95">
        <v>0</v>
      </c>
    </row>
    <row r="520" spans="1:16" s="13" customFormat="1" ht="47.25" x14ac:dyDescent="0.3">
      <c r="A520" s="77" t="s">
        <v>505</v>
      </c>
      <c r="B520" s="71" t="s">
        <v>281</v>
      </c>
      <c r="C520" s="103" t="s">
        <v>282</v>
      </c>
      <c r="D520" s="103" t="s">
        <v>36</v>
      </c>
      <c r="E520" s="103" t="s">
        <v>2</v>
      </c>
      <c r="F520" s="85" t="s">
        <v>3</v>
      </c>
      <c r="G520" s="136"/>
      <c r="H520" s="137"/>
      <c r="I520" s="138"/>
      <c r="J520" s="90">
        <f>+J521+J524+J527+J529</f>
        <v>31408.9</v>
      </c>
      <c r="K520" s="90">
        <f>+K521+K527+K529+K524</f>
        <v>154053</v>
      </c>
      <c r="L520" s="90">
        <f>+L521+L527+L529+L524</f>
        <v>36898</v>
      </c>
    </row>
    <row r="521" spans="1:16" s="29" customFormat="1" ht="31.5" x14ac:dyDescent="0.3">
      <c r="A521" s="77" t="s">
        <v>506</v>
      </c>
      <c r="B521" s="71" t="s">
        <v>504</v>
      </c>
      <c r="C521" s="103" t="s">
        <v>282</v>
      </c>
      <c r="D521" s="103" t="s">
        <v>79</v>
      </c>
      <c r="E521" s="103" t="s">
        <v>1</v>
      </c>
      <c r="F521" s="103" t="s">
        <v>3</v>
      </c>
      <c r="G521" s="72"/>
      <c r="H521" s="73"/>
      <c r="I521" s="74"/>
      <c r="J521" s="90">
        <f>+J522</f>
        <v>0</v>
      </c>
      <c r="K521" s="90">
        <f t="shared" ref="K521:L522" si="190">+K522</f>
        <v>3898</v>
      </c>
      <c r="L521" s="90">
        <f t="shared" si="190"/>
        <v>3898</v>
      </c>
    </row>
    <row r="522" spans="1:16" s="29" customFormat="1" ht="47.25" x14ac:dyDescent="0.3">
      <c r="A522" s="77"/>
      <c r="B522" s="71" t="s">
        <v>524</v>
      </c>
      <c r="C522" s="103" t="s">
        <v>282</v>
      </c>
      <c r="D522" s="103" t="s">
        <v>79</v>
      </c>
      <c r="E522" s="103" t="s">
        <v>1</v>
      </c>
      <c r="F522" s="103" t="s">
        <v>380</v>
      </c>
      <c r="G522" s="72"/>
      <c r="H522" s="73"/>
      <c r="I522" s="74"/>
      <c r="J522" s="90">
        <f>+J523</f>
        <v>0</v>
      </c>
      <c r="K522" s="90">
        <f t="shared" si="190"/>
        <v>3898</v>
      </c>
      <c r="L522" s="90">
        <f t="shared" si="190"/>
        <v>3898</v>
      </c>
    </row>
    <row r="523" spans="1:16" s="20" customFormat="1" x14ac:dyDescent="0.3">
      <c r="A523" s="91"/>
      <c r="B523" s="92" t="s">
        <v>310</v>
      </c>
      <c r="C523" s="102" t="s">
        <v>282</v>
      </c>
      <c r="D523" s="102" t="s">
        <v>79</v>
      </c>
      <c r="E523" s="102" t="s">
        <v>1</v>
      </c>
      <c r="F523" s="102" t="s">
        <v>380</v>
      </c>
      <c r="G523" s="107" t="s">
        <v>189</v>
      </c>
      <c r="H523" s="93" t="s">
        <v>30</v>
      </c>
      <c r="I523" s="145" t="s">
        <v>7</v>
      </c>
      <c r="J523" s="95">
        <v>0</v>
      </c>
      <c r="K523" s="95">
        <v>3898</v>
      </c>
      <c r="L523" s="95">
        <v>3898</v>
      </c>
    </row>
    <row r="524" spans="1:16" s="44" customFormat="1" ht="47.25" x14ac:dyDescent="0.3">
      <c r="A524" s="77" t="s">
        <v>507</v>
      </c>
      <c r="B524" s="71" t="s">
        <v>474</v>
      </c>
      <c r="C524" s="103" t="s">
        <v>282</v>
      </c>
      <c r="D524" s="103" t="s">
        <v>68</v>
      </c>
      <c r="E524" s="103" t="s">
        <v>1</v>
      </c>
      <c r="F524" s="103" t="s">
        <v>3</v>
      </c>
      <c r="G524" s="82"/>
      <c r="H524" s="177"/>
      <c r="I524" s="178"/>
      <c r="J524" s="90">
        <f>+J525</f>
        <v>19498.900000000001</v>
      </c>
      <c r="K524" s="90">
        <f t="shared" ref="K524:L525" si="191">+K525</f>
        <v>150000</v>
      </c>
      <c r="L524" s="90">
        <f t="shared" si="191"/>
        <v>0</v>
      </c>
    </row>
    <row r="525" spans="1:16" s="20" customFormat="1" ht="31.9" customHeight="1" x14ac:dyDescent="0.3">
      <c r="A525" s="91"/>
      <c r="B525" s="71" t="s">
        <v>523</v>
      </c>
      <c r="C525" s="103" t="s">
        <v>282</v>
      </c>
      <c r="D525" s="103" t="s">
        <v>68</v>
      </c>
      <c r="E525" s="103" t="s">
        <v>1</v>
      </c>
      <c r="F525" s="103" t="s">
        <v>492</v>
      </c>
      <c r="G525" s="72"/>
      <c r="H525" s="73"/>
      <c r="I525" s="74"/>
      <c r="J525" s="90">
        <f>+J526</f>
        <v>19498.900000000001</v>
      </c>
      <c r="K525" s="90">
        <f t="shared" si="191"/>
        <v>150000</v>
      </c>
      <c r="L525" s="90">
        <f t="shared" si="191"/>
        <v>0</v>
      </c>
    </row>
    <row r="526" spans="1:16" s="20" customFormat="1" ht="19.899999999999999" customHeight="1" x14ac:dyDescent="0.3">
      <c r="A526" s="91"/>
      <c r="B526" s="92" t="s">
        <v>522</v>
      </c>
      <c r="C526" s="102" t="s">
        <v>282</v>
      </c>
      <c r="D526" s="102" t="s">
        <v>68</v>
      </c>
      <c r="E526" s="102" t="s">
        <v>1</v>
      </c>
      <c r="F526" s="102" t="s">
        <v>492</v>
      </c>
      <c r="G526" s="107" t="s">
        <v>189</v>
      </c>
      <c r="H526" s="93" t="s">
        <v>30</v>
      </c>
      <c r="I526" s="145" t="s">
        <v>30</v>
      </c>
      <c r="J526" s="153">
        <v>19498.900000000001</v>
      </c>
      <c r="K526" s="153">
        <v>150000</v>
      </c>
      <c r="L526" s="153">
        <v>0</v>
      </c>
    </row>
    <row r="527" spans="1:16" s="20" customFormat="1" ht="41.45" customHeight="1" x14ac:dyDescent="0.3">
      <c r="A527" s="91"/>
      <c r="B527" s="71" t="s">
        <v>569</v>
      </c>
      <c r="C527" s="103" t="s">
        <v>282</v>
      </c>
      <c r="D527" s="103" t="s">
        <v>79</v>
      </c>
      <c r="E527" s="103" t="s">
        <v>21</v>
      </c>
      <c r="F527" s="103" t="s">
        <v>3</v>
      </c>
      <c r="G527" s="96"/>
      <c r="H527" s="97"/>
      <c r="I527" s="98"/>
      <c r="J527" s="90">
        <f>+J528</f>
        <v>11910</v>
      </c>
      <c r="K527" s="90">
        <f t="shared" ref="K527:L527" si="192">+K528</f>
        <v>0</v>
      </c>
      <c r="L527" s="90">
        <f t="shared" si="192"/>
        <v>0</v>
      </c>
    </row>
    <row r="528" spans="1:16" s="20" customFormat="1" x14ac:dyDescent="0.3">
      <c r="A528" s="91"/>
      <c r="B528" s="92" t="s">
        <v>570</v>
      </c>
      <c r="C528" s="102" t="s">
        <v>282</v>
      </c>
      <c r="D528" s="102" t="s">
        <v>79</v>
      </c>
      <c r="E528" s="102" t="s">
        <v>21</v>
      </c>
      <c r="F528" s="102" t="s">
        <v>285</v>
      </c>
      <c r="G528" s="105" t="s">
        <v>189</v>
      </c>
      <c r="H528" s="105" t="s">
        <v>30</v>
      </c>
      <c r="I528" s="105" t="s">
        <v>7</v>
      </c>
      <c r="J528" s="95">
        <v>11910</v>
      </c>
      <c r="K528" s="95">
        <v>0</v>
      </c>
      <c r="L528" s="95">
        <v>0</v>
      </c>
    </row>
    <row r="529" spans="1:16" s="44" customFormat="1" ht="47.25" x14ac:dyDescent="0.3">
      <c r="A529" s="77" t="s">
        <v>606</v>
      </c>
      <c r="B529" s="179" t="s">
        <v>503</v>
      </c>
      <c r="C529" s="103" t="s">
        <v>282</v>
      </c>
      <c r="D529" s="103" t="s">
        <v>79</v>
      </c>
      <c r="E529" s="103" t="s">
        <v>33</v>
      </c>
      <c r="F529" s="83" t="s">
        <v>3</v>
      </c>
      <c r="G529" s="83"/>
      <c r="H529" s="84"/>
      <c r="I529" s="85"/>
      <c r="J529" s="119">
        <f>+J530+J532+J534</f>
        <v>0</v>
      </c>
      <c r="K529" s="119">
        <f t="shared" ref="K529:L529" si="193">+K530+K532</f>
        <v>155</v>
      </c>
      <c r="L529" s="119">
        <f t="shared" si="193"/>
        <v>33000</v>
      </c>
    </row>
    <row r="530" spans="1:16" s="20" customFormat="1" ht="31.5" x14ac:dyDescent="0.3">
      <c r="A530" s="77"/>
      <c r="B530" s="92" t="s">
        <v>519</v>
      </c>
      <c r="C530" s="102" t="s">
        <v>282</v>
      </c>
      <c r="D530" s="102" t="s">
        <v>79</v>
      </c>
      <c r="E530" s="102" t="s">
        <v>33</v>
      </c>
      <c r="F530" s="102" t="s">
        <v>381</v>
      </c>
      <c r="G530" s="180"/>
      <c r="H530" s="181"/>
      <c r="I530" s="182"/>
      <c r="J530" s="119">
        <f>+J531</f>
        <v>0</v>
      </c>
      <c r="K530" s="119">
        <f t="shared" ref="K530:L530" si="194">+K531</f>
        <v>0</v>
      </c>
      <c r="L530" s="119">
        <f t="shared" si="194"/>
        <v>33000</v>
      </c>
    </row>
    <row r="531" spans="1:16" s="20" customFormat="1" x14ac:dyDescent="0.3">
      <c r="A531" s="91"/>
      <c r="B531" s="92" t="s">
        <v>520</v>
      </c>
      <c r="C531" s="102" t="s">
        <v>282</v>
      </c>
      <c r="D531" s="102" t="s">
        <v>79</v>
      </c>
      <c r="E531" s="102" t="s">
        <v>33</v>
      </c>
      <c r="F531" s="102" t="s">
        <v>381</v>
      </c>
      <c r="G531" s="94" t="s">
        <v>189</v>
      </c>
      <c r="H531" s="94" t="s">
        <v>30</v>
      </c>
      <c r="I531" s="94" t="s">
        <v>7</v>
      </c>
      <c r="J531" s="95">
        <v>0</v>
      </c>
      <c r="K531" s="95">
        <v>0</v>
      </c>
      <c r="L531" s="95">
        <v>33000</v>
      </c>
    </row>
    <row r="532" spans="1:16" s="20" customFormat="1" ht="47.25" x14ac:dyDescent="0.3">
      <c r="A532" s="91"/>
      <c r="B532" s="92" t="s">
        <v>521</v>
      </c>
      <c r="C532" s="103" t="s">
        <v>282</v>
      </c>
      <c r="D532" s="103" t="s">
        <v>79</v>
      </c>
      <c r="E532" s="103" t="s">
        <v>33</v>
      </c>
      <c r="F532" s="103" t="s">
        <v>468</v>
      </c>
      <c r="G532" s="99"/>
      <c r="H532" s="99"/>
      <c r="I532" s="99"/>
      <c r="J532" s="90">
        <f>+J533</f>
        <v>0</v>
      </c>
      <c r="K532" s="90">
        <f t="shared" ref="K532:P532" si="195">+K533</f>
        <v>155</v>
      </c>
      <c r="L532" s="90">
        <f t="shared" si="195"/>
        <v>0</v>
      </c>
      <c r="M532" s="41">
        <f t="shared" si="195"/>
        <v>0</v>
      </c>
      <c r="N532" s="41">
        <f t="shared" si="195"/>
        <v>0</v>
      </c>
      <c r="O532" s="41">
        <f t="shared" si="195"/>
        <v>0</v>
      </c>
      <c r="P532" s="41">
        <f t="shared" si="195"/>
        <v>0</v>
      </c>
    </row>
    <row r="533" spans="1:16" s="20" customFormat="1" x14ac:dyDescent="0.3">
      <c r="A533" s="91"/>
      <c r="B533" s="92" t="s">
        <v>520</v>
      </c>
      <c r="C533" s="102" t="s">
        <v>282</v>
      </c>
      <c r="D533" s="102" t="s">
        <v>79</v>
      </c>
      <c r="E533" s="102" t="s">
        <v>33</v>
      </c>
      <c r="F533" s="102" t="s">
        <v>468</v>
      </c>
      <c r="G533" s="94" t="s">
        <v>189</v>
      </c>
      <c r="H533" s="94" t="s">
        <v>30</v>
      </c>
      <c r="I533" s="94" t="s">
        <v>7</v>
      </c>
      <c r="J533" s="95">
        <v>0</v>
      </c>
      <c r="K533" s="95">
        <v>155</v>
      </c>
      <c r="L533" s="95">
        <v>0</v>
      </c>
    </row>
    <row r="534" spans="1:16" s="20" customFormat="1" ht="62.45" hidden="1" customHeight="1" x14ac:dyDescent="0.3">
      <c r="A534" s="91"/>
      <c r="B534" s="71" t="s">
        <v>567</v>
      </c>
      <c r="C534" s="102" t="s">
        <v>282</v>
      </c>
      <c r="D534" s="102" t="s">
        <v>79</v>
      </c>
      <c r="E534" s="102" t="s">
        <v>33</v>
      </c>
      <c r="F534" s="102" t="s">
        <v>568</v>
      </c>
      <c r="G534" s="94"/>
      <c r="H534" s="94"/>
      <c r="I534" s="94"/>
      <c r="J534" s="95">
        <f>+J535</f>
        <v>0</v>
      </c>
      <c r="K534" s="95">
        <f t="shared" ref="K534:L534" si="196">+K535</f>
        <v>0</v>
      </c>
      <c r="L534" s="95">
        <f t="shared" si="196"/>
        <v>0</v>
      </c>
    </row>
    <row r="535" spans="1:16" s="20" customFormat="1" hidden="1" x14ac:dyDescent="0.3">
      <c r="A535" s="91"/>
      <c r="B535" s="92" t="s">
        <v>25</v>
      </c>
      <c r="C535" s="102" t="s">
        <v>282</v>
      </c>
      <c r="D535" s="102" t="s">
        <v>79</v>
      </c>
      <c r="E535" s="102" t="s">
        <v>33</v>
      </c>
      <c r="F535" s="102" t="s">
        <v>568</v>
      </c>
      <c r="G535" s="94" t="s">
        <v>184</v>
      </c>
      <c r="H535" s="94" t="s">
        <v>5</v>
      </c>
      <c r="I535" s="94" t="s">
        <v>30</v>
      </c>
      <c r="J535" s="95"/>
      <c r="K535" s="95">
        <v>0</v>
      </c>
      <c r="L535" s="95">
        <v>0</v>
      </c>
    </row>
    <row r="536" spans="1:16" s="51" customFormat="1" ht="31.5" x14ac:dyDescent="0.3">
      <c r="A536" s="77" t="s">
        <v>607</v>
      </c>
      <c r="B536" s="71" t="s">
        <v>256</v>
      </c>
      <c r="C536" s="103" t="s">
        <v>257</v>
      </c>
      <c r="D536" s="103" t="s">
        <v>36</v>
      </c>
      <c r="E536" s="103" t="s">
        <v>2</v>
      </c>
      <c r="F536" s="103" t="s">
        <v>3</v>
      </c>
      <c r="G536" s="101"/>
      <c r="H536" s="101"/>
      <c r="I536" s="101"/>
      <c r="J536" s="90">
        <f>+J549+J552+J555+J537+J545</f>
        <v>93517.5</v>
      </c>
      <c r="K536" s="90">
        <f t="shared" ref="K536:L536" si="197">+K549+K552+K555+K537+K545</f>
        <v>103655.3</v>
      </c>
      <c r="L536" s="90">
        <f t="shared" si="197"/>
        <v>27469.7</v>
      </c>
      <c r="M536" s="39">
        <f t="shared" ref="M536:P536" si="198">+M549+M552</f>
        <v>0</v>
      </c>
      <c r="N536" s="39">
        <f t="shared" si="198"/>
        <v>0</v>
      </c>
      <c r="O536" s="39">
        <f t="shared" si="198"/>
        <v>0</v>
      </c>
      <c r="P536" s="39">
        <f t="shared" si="198"/>
        <v>0</v>
      </c>
    </row>
    <row r="537" spans="1:16" s="66" customFormat="1" ht="18.75" x14ac:dyDescent="0.3">
      <c r="A537" s="77" t="s">
        <v>608</v>
      </c>
      <c r="B537" s="183" t="s">
        <v>476</v>
      </c>
      <c r="C537" s="103" t="s">
        <v>257</v>
      </c>
      <c r="D537" s="103" t="s">
        <v>68</v>
      </c>
      <c r="E537" s="103" t="s">
        <v>21</v>
      </c>
      <c r="F537" s="103" t="s">
        <v>3</v>
      </c>
      <c r="G537" s="83"/>
      <c r="H537" s="84"/>
      <c r="I537" s="85"/>
      <c r="J537" s="90">
        <f>+J538+J540</f>
        <v>85980.6</v>
      </c>
      <c r="K537" s="90">
        <f t="shared" ref="K537:L537" si="199">+K540</f>
        <v>99339.3</v>
      </c>
      <c r="L537" s="90">
        <f t="shared" si="199"/>
        <v>27469.7</v>
      </c>
      <c r="M537" s="65"/>
      <c r="N537" s="65"/>
      <c r="O537" s="65"/>
      <c r="P537" s="65"/>
    </row>
    <row r="538" spans="1:16" s="14" customFormat="1" ht="18.75" x14ac:dyDescent="0.3">
      <c r="A538" s="77"/>
      <c r="B538" s="154" t="s">
        <v>516</v>
      </c>
      <c r="C538" s="103" t="s">
        <v>257</v>
      </c>
      <c r="D538" s="103" t="s">
        <v>68</v>
      </c>
      <c r="E538" s="103" t="s">
        <v>21</v>
      </c>
      <c r="F538" s="103" t="s">
        <v>571</v>
      </c>
      <c r="G538" s="83"/>
      <c r="H538" s="84"/>
      <c r="I538" s="85"/>
      <c r="J538" s="90">
        <f>+J539</f>
        <v>0</v>
      </c>
      <c r="K538" s="90">
        <f t="shared" ref="K538:L538" si="200">+K539</f>
        <v>0</v>
      </c>
      <c r="L538" s="90">
        <f t="shared" si="200"/>
        <v>0</v>
      </c>
      <c r="M538" s="43"/>
      <c r="N538" s="43"/>
      <c r="O538" s="43"/>
      <c r="P538" s="43"/>
    </row>
    <row r="539" spans="1:16" s="14" customFormat="1" ht="18.75" x14ac:dyDescent="0.3">
      <c r="A539" s="77"/>
      <c r="B539" s="184" t="s">
        <v>362</v>
      </c>
      <c r="C539" s="102" t="s">
        <v>257</v>
      </c>
      <c r="D539" s="102" t="s">
        <v>68</v>
      </c>
      <c r="E539" s="102" t="s">
        <v>21</v>
      </c>
      <c r="F539" s="102" t="s">
        <v>571</v>
      </c>
      <c r="G539" s="118" t="s">
        <v>189</v>
      </c>
      <c r="H539" s="102" t="s">
        <v>34</v>
      </c>
      <c r="I539" s="104" t="s">
        <v>21</v>
      </c>
      <c r="J539" s="95">
        <v>0</v>
      </c>
      <c r="K539" s="95">
        <v>0</v>
      </c>
      <c r="L539" s="95">
        <v>0</v>
      </c>
      <c r="M539" s="43"/>
      <c r="N539" s="43"/>
      <c r="O539" s="43"/>
      <c r="P539" s="43"/>
    </row>
    <row r="540" spans="1:16" s="14" customFormat="1" ht="18.75" x14ac:dyDescent="0.3">
      <c r="A540" s="77"/>
      <c r="B540" s="154" t="s">
        <v>516</v>
      </c>
      <c r="C540" s="102" t="s">
        <v>257</v>
      </c>
      <c r="D540" s="102" t="s">
        <v>68</v>
      </c>
      <c r="E540" s="102" t="s">
        <v>21</v>
      </c>
      <c r="F540" s="102" t="s">
        <v>319</v>
      </c>
      <c r="G540" s="83"/>
      <c r="H540" s="84"/>
      <c r="I540" s="85"/>
      <c r="J540" s="90">
        <f>+J541+J542+J543+J544</f>
        <v>85980.6</v>
      </c>
      <c r="K540" s="90">
        <f t="shared" ref="K540:L540" si="201">+K541+K542+K543+K544</f>
        <v>99339.3</v>
      </c>
      <c r="L540" s="90">
        <f t="shared" si="201"/>
        <v>27469.7</v>
      </c>
      <c r="M540" s="43"/>
      <c r="N540" s="43"/>
      <c r="O540" s="43"/>
      <c r="P540" s="43"/>
    </row>
    <row r="541" spans="1:16" s="14" customFormat="1" ht="18.75" x14ac:dyDescent="0.3">
      <c r="A541" s="77"/>
      <c r="B541" s="184" t="s">
        <v>362</v>
      </c>
      <c r="C541" s="102" t="s">
        <v>257</v>
      </c>
      <c r="D541" s="102" t="s">
        <v>68</v>
      </c>
      <c r="E541" s="102" t="s">
        <v>21</v>
      </c>
      <c r="F541" s="102" t="s">
        <v>319</v>
      </c>
      <c r="G541" s="118" t="s">
        <v>189</v>
      </c>
      <c r="H541" s="102" t="s">
        <v>34</v>
      </c>
      <c r="I541" s="104" t="s">
        <v>21</v>
      </c>
      <c r="J541" s="95">
        <v>60027.9</v>
      </c>
      <c r="K541" s="95">
        <v>76341.100000000006</v>
      </c>
      <c r="L541" s="95">
        <v>0</v>
      </c>
      <c r="M541" s="43"/>
      <c r="N541" s="43"/>
      <c r="O541" s="43"/>
      <c r="P541" s="43"/>
    </row>
    <row r="542" spans="1:16" s="14" customFormat="1" ht="18.75" x14ac:dyDescent="0.3">
      <c r="A542" s="77"/>
      <c r="B542" s="184" t="s">
        <v>410</v>
      </c>
      <c r="C542" s="102" t="s">
        <v>257</v>
      </c>
      <c r="D542" s="102" t="s">
        <v>68</v>
      </c>
      <c r="E542" s="102" t="s">
        <v>21</v>
      </c>
      <c r="F542" s="102" t="s">
        <v>319</v>
      </c>
      <c r="G542" s="118" t="s">
        <v>189</v>
      </c>
      <c r="H542" s="102" t="s">
        <v>34</v>
      </c>
      <c r="I542" s="104" t="s">
        <v>21</v>
      </c>
      <c r="J542" s="95">
        <v>22998.2</v>
      </c>
      <c r="K542" s="95">
        <v>22998.2</v>
      </c>
      <c r="L542" s="95">
        <v>0</v>
      </c>
      <c r="M542" s="43"/>
      <c r="N542" s="43"/>
      <c r="O542" s="43"/>
      <c r="P542" s="43"/>
    </row>
    <row r="543" spans="1:16" s="14" customFormat="1" ht="18.75" x14ac:dyDescent="0.3">
      <c r="A543" s="77"/>
      <c r="B543" s="184" t="s">
        <v>362</v>
      </c>
      <c r="C543" s="102" t="s">
        <v>257</v>
      </c>
      <c r="D543" s="102" t="s">
        <v>68</v>
      </c>
      <c r="E543" s="102" t="s">
        <v>21</v>
      </c>
      <c r="F543" s="102" t="s">
        <v>319</v>
      </c>
      <c r="G543" s="118" t="s">
        <v>189</v>
      </c>
      <c r="H543" s="102" t="s">
        <v>89</v>
      </c>
      <c r="I543" s="104" t="s">
        <v>4</v>
      </c>
      <c r="J543" s="95">
        <v>2129.1</v>
      </c>
      <c r="K543" s="95">
        <v>0</v>
      </c>
      <c r="L543" s="95">
        <v>27469.7</v>
      </c>
      <c r="M543" s="43"/>
      <c r="N543" s="43"/>
      <c r="O543" s="43"/>
      <c r="P543" s="43"/>
    </row>
    <row r="544" spans="1:16" s="14" customFormat="1" ht="18.75" x14ac:dyDescent="0.3">
      <c r="A544" s="77"/>
      <c r="B544" s="184" t="s">
        <v>410</v>
      </c>
      <c r="C544" s="102" t="s">
        <v>257</v>
      </c>
      <c r="D544" s="102" t="s">
        <v>68</v>
      </c>
      <c r="E544" s="102" t="s">
        <v>21</v>
      </c>
      <c r="F544" s="102" t="s">
        <v>319</v>
      </c>
      <c r="G544" s="118" t="s">
        <v>189</v>
      </c>
      <c r="H544" s="102" t="s">
        <v>89</v>
      </c>
      <c r="I544" s="104" t="s">
        <v>4</v>
      </c>
      <c r="J544" s="95">
        <v>825.4</v>
      </c>
      <c r="K544" s="95">
        <v>0</v>
      </c>
      <c r="L544" s="95">
        <v>0</v>
      </c>
      <c r="M544" s="43"/>
      <c r="N544" s="43"/>
      <c r="O544" s="43"/>
      <c r="P544" s="43"/>
    </row>
    <row r="545" spans="1:16" s="67" customFormat="1" ht="18.75" x14ac:dyDescent="0.3">
      <c r="A545" s="77" t="s">
        <v>609</v>
      </c>
      <c r="B545" s="183" t="s">
        <v>469</v>
      </c>
      <c r="C545" s="103" t="s">
        <v>257</v>
      </c>
      <c r="D545" s="103" t="s">
        <v>68</v>
      </c>
      <c r="E545" s="103" t="s">
        <v>30</v>
      </c>
      <c r="F545" s="103" t="s">
        <v>3</v>
      </c>
      <c r="G545" s="83"/>
      <c r="H545" s="84"/>
      <c r="I545" s="85"/>
      <c r="J545" s="90">
        <f>+J546</f>
        <v>3857.2</v>
      </c>
      <c r="K545" s="90">
        <f t="shared" ref="K545:L545" si="202">+K546</f>
        <v>0</v>
      </c>
      <c r="L545" s="90">
        <f t="shared" si="202"/>
        <v>0</v>
      </c>
      <c r="M545" s="65"/>
      <c r="N545" s="65"/>
      <c r="O545" s="65"/>
      <c r="P545" s="65"/>
    </row>
    <row r="546" spans="1:16" s="46" customFormat="1" ht="18.75" x14ac:dyDescent="0.3">
      <c r="A546" s="77"/>
      <c r="B546" s="185" t="s">
        <v>517</v>
      </c>
      <c r="C546" s="102" t="s">
        <v>257</v>
      </c>
      <c r="D546" s="102" t="s">
        <v>68</v>
      </c>
      <c r="E546" s="102" t="s">
        <v>30</v>
      </c>
      <c r="F546" s="102" t="s">
        <v>319</v>
      </c>
      <c r="G546" s="83"/>
      <c r="H546" s="84"/>
      <c r="I546" s="85"/>
      <c r="J546" s="90">
        <f>+J547+J548</f>
        <v>3857.2</v>
      </c>
      <c r="K546" s="90">
        <f t="shared" ref="K546:L546" si="203">+K547+K548</f>
        <v>0</v>
      </c>
      <c r="L546" s="90">
        <f t="shared" si="203"/>
        <v>0</v>
      </c>
      <c r="M546" s="45"/>
      <c r="N546" s="45"/>
      <c r="O546" s="45"/>
      <c r="P546" s="45"/>
    </row>
    <row r="547" spans="1:16" s="14" customFormat="1" ht="18.75" x14ac:dyDescent="0.3">
      <c r="A547" s="77"/>
      <c r="B547" s="176" t="s">
        <v>438</v>
      </c>
      <c r="C547" s="102" t="s">
        <v>257</v>
      </c>
      <c r="D547" s="102" t="s">
        <v>68</v>
      </c>
      <c r="E547" s="102" t="s">
        <v>30</v>
      </c>
      <c r="F547" s="102" t="s">
        <v>319</v>
      </c>
      <c r="G547" s="118" t="s">
        <v>189</v>
      </c>
      <c r="H547" s="102" t="s">
        <v>30</v>
      </c>
      <c r="I547" s="104" t="s">
        <v>4</v>
      </c>
      <c r="J547" s="95">
        <v>3000</v>
      </c>
      <c r="K547" s="95">
        <v>0</v>
      </c>
      <c r="L547" s="95">
        <v>0</v>
      </c>
      <c r="M547" s="43"/>
      <c r="N547" s="43"/>
      <c r="O547" s="43"/>
      <c r="P547" s="43"/>
    </row>
    <row r="548" spans="1:16" s="14" customFormat="1" ht="18.75" x14ac:dyDescent="0.3">
      <c r="A548" s="77"/>
      <c r="B548" s="92" t="s">
        <v>487</v>
      </c>
      <c r="C548" s="102" t="s">
        <v>257</v>
      </c>
      <c r="D548" s="102" t="s">
        <v>68</v>
      </c>
      <c r="E548" s="102" t="s">
        <v>30</v>
      </c>
      <c r="F548" s="102" t="s">
        <v>319</v>
      </c>
      <c r="G548" s="118" t="s">
        <v>189</v>
      </c>
      <c r="H548" s="102" t="s">
        <v>30</v>
      </c>
      <c r="I548" s="104" t="s">
        <v>4</v>
      </c>
      <c r="J548" s="95">
        <v>857.2</v>
      </c>
      <c r="K548" s="95">
        <v>0</v>
      </c>
      <c r="L548" s="95">
        <v>0</v>
      </c>
      <c r="M548" s="43"/>
      <c r="N548" s="43"/>
      <c r="O548" s="43"/>
      <c r="P548" s="43"/>
    </row>
    <row r="549" spans="1:16" s="7" customFormat="1" ht="47.25" x14ac:dyDescent="0.3">
      <c r="A549" s="77" t="s">
        <v>617</v>
      </c>
      <c r="B549" s="71" t="s">
        <v>373</v>
      </c>
      <c r="C549" s="103" t="s">
        <v>257</v>
      </c>
      <c r="D549" s="103" t="s">
        <v>79</v>
      </c>
      <c r="E549" s="103" t="s">
        <v>1</v>
      </c>
      <c r="F549" s="103" t="s">
        <v>3</v>
      </c>
      <c r="G549" s="136"/>
      <c r="H549" s="137"/>
      <c r="I549" s="138"/>
      <c r="J549" s="90">
        <f>+J550</f>
        <v>2000</v>
      </c>
      <c r="K549" s="90">
        <f t="shared" ref="K549:L550" si="204">+K550</f>
        <v>4000</v>
      </c>
      <c r="L549" s="90">
        <f t="shared" si="204"/>
        <v>0</v>
      </c>
    </row>
    <row r="550" spans="1:16" s="20" customFormat="1" ht="36.6" customHeight="1" x14ac:dyDescent="0.3">
      <c r="A550" s="77"/>
      <c r="B550" s="71" t="s">
        <v>546</v>
      </c>
      <c r="C550" s="103" t="s">
        <v>257</v>
      </c>
      <c r="D550" s="103" t="s">
        <v>79</v>
      </c>
      <c r="E550" s="103" t="s">
        <v>1</v>
      </c>
      <c r="F550" s="103" t="s">
        <v>359</v>
      </c>
      <c r="G550" s="118"/>
      <c r="H550" s="120"/>
      <c r="I550" s="104"/>
      <c r="J550" s="90">
        <f>+J551</f>
        <v>2000</v>
      </c>
      <c r="K550" s="90">
        <f t="shared" si="204"/>
        <v>4000</v>
      </c>
      <c r="L550" s="90">
        <f t="shared" si="204"/>
        <v>0</v>
      </c>
    </row>
    <row r="551" spans="1:16" s="22" customFormat="1" x14ac:dyDescent="0.3">
      <c r="A551" s="77"/>
      <c r="B551" s="92" t="s">
        <v>310</v>
      </c>
      <c r="C551" s="102" t="s">
        <v>257</v>
      </c>
      <c r="D551" s="102" t="s">
        <v>79</v>
      </c>
      <c r="E551" s="102" t="s">
        <v>1</v>
      </c>
      <c r="F551" s="102" t="s">
        <v>359</v>
      </c>
      <c r="G551" s="118" t="s">
        <v>189</v>
      </c>
      <c r="H551" s="102" t="s">
        <v>89</v>
      </c>
      <c r="I551" s="104" t="s">
        <v>4</v>
      </c>
      <c r="J551" s="95">
        <v>2000</v>
      </c>
      <c r="K551" s="95">
        <v>4000</v>
      </c>
      <c r="L551" s="95">
        <v>0</v>
      </c>
    </row>
    <row r="552" spans="1:16" s="7" customFormat="1" ht="31.5" x14ac:dyDescent="0.3">
      <c r="A552" s="77" t="s">
        <v>618</v>
      </c>
      <c r="B552" s="71" t="s">
        <v>374</v>
      </c>
      <c r="C552" s="103" t="s">
        <v>257</v>
      </c>
      <c r="D552" s="103" t="s">
        <v>79</v>
      </c>
      <c r="E552" s="103" t="s">
        <v>7</v>
      </c>
      <c r="F552" s="103" t="s">
        <v>3</v>
      </c>
      <c r="G552" s="136"/>
      <c r="H552" s="137"/>
      <c r="I552" s="138"/>
      <c r="J552" s="90">
        <f>+J553</f>
        <v>161.1</v>
      </c>
      <c r="K552" s="90">
        <f t="shared" ref="K552:L552" si="205">+K553</f>
        <v>316</v>
      </c>
      <c r="L552" s="90">
        <f t="shared" si="205"/>
        <v>0</v>
      </c>
    </row>
    <row r="553" spans="1:16" s="20" customFormat="1" ht="33" customHeight="1" x14ac:dyDescent="0.3">
      <c r="A553" s="77"/>
      <c r="B553" s="71" t="s">
        <v>547</v>
      </c>
      <c r="C553" s="103" t="s">
        <v>257</v>
      </c>
      <c r="D553" s="103" t="s">
        <v>79</v>
      </c>
      <c r="E553" s="103" t="s">
        <v>7</v>
      </c>
      <c r="F553" s="103" t="s">
        <v>258</v>
      </c>
      <c r="G553" s="111"/>
      <c r="H553" s="114"/>
      <c r="I553" s="112"/>
      <c r="J553" s="90">
        <f>+J554</f>
        <v>161.1</v>
      </c>
      <c r="K553" s="90">
        <f t="shared" ref="K553:L553" si="206">+K554</f>
        <v>316</v>
      </c>
      <c r="L553" s="90">
        <f t="shared" si="206"/>
        <v>0</v>
      </c>
    </row>
    <row r="554" spans="1:16" s="22" customFormat="1" x14ac:dyDescent="0.3">
      <c r="A554" s="77"/>
      <c r="B554" s="92" t="s">
        <v>518</v>
      </c>
      <c r="C554" s="102" t="s">
        <v>257</v>
      </c>
      <c r="D554" s="102" t="s">
        <v>79</v>
      </c>
      <c r="E554" s="102" t="s">
        <v>7</v>
      </c>
      <c r="F554" s="102" t="s">
        <v>258</v>
      </c>
      <c r="G554" s="105" t="s">
        <v>189</v>
      </c>
      <c r="H554" s="105" t="s">
        <v>89</v>
      </c>
      <c r="I554" s="105" t="s">
        <v>4</v>
      </c>
      <c r="J554" s="95">
        <v>161.1</v>
      </c>
      <c r="K554" s="95">
        <v>316</v>
      </c>
      <c r="L554" s="95">
        <v>0</v>
      </c>
    </row>
    <row r="555" spans="1:16" s="7" customFormat="1" ht="63" x14ac:dyDescent="0.3">
      <c r="A555" s="77" t="s">
        <v>619</v>
      </c>
      <c r="B555" s="71" t="s">
        <v>470</v>
      </c>
      <c r="C555" s="103" t="s">
        <v>257</v>
      </c>
      <c r="D555" s="103" t="s">
        <v>79</v>
      </c>
      <c r="E555" s="103" t="s">
        <v>21</v>
      </c>
      <c r="F555" s="83" t="s">
        <v>3</v>
      </c>
      <c r="G555" s="83"/>
      <c r="H555" s="84"/>
      <c r="I555" s="85"/>
      <c r="J555" s="119">
        <f>+J556</f>
        <v>1518.6</v>
      </c>
      <c r="K555" s="119">
        <f t="shared" ref="K555:L555" si="207">+K556</f>
        <v>0</v>
      </c>
      <c r="L555" s="119">
        <f t="shared" si="207"/>
        <v>0</v>
      </c>
    </row>
    <row r="556" spans="1:16" s="22" customFormat="1" ht="31.5" x14ac:dyDescent="0.3">
      <c r="A556" s="77"/>
      <c r="B556" s="71" t="s">
        <v>549</v>
      </c>
      <c r="C556" s="103" t="s">
        <v>257</v>
      </c>
      <c r="D556" s="103" t="s">
        <v>79</v>
      </c>
      <c r="E556" s="103" t="s">
        <v>21</v>
      </c>
      <c r="F556" s="103" t="s">
        <v>471</v>
      </c>
      <c r="G556" s="96"/>
      <c r="H556" s="97"/>
      <c r="I556" s="98"/>
      <c r="J556" s="90">
        <f>+J557</f>
        <v>1518.6</v>
      </c>
      <c r="K556" s="90">
        <f t="shared" ref="K556:L556" si="208">+K557</f>
        <v>0</v>
      </c>
      <c r="L556" s="90">
        <f t="shared" si="208"/>
        <v>0</v>
      </c>
    </row>
    <row r="557" spans="1:16" s="22" customFormat="1" x14ac:dyDescent="0.3">
      <c r="A557" s="77"/>
      <c r="B557" s="71" t="s">
        <v>548</v>
      </c>
      <c r="C557" s="102" t="s">
        <v>257</v>
      </c>
      <c r="D557" s="102" t="s">
        <v>79</v>
      </c>
      <c r="E557" s="102" t="s">
        <v>21</v>
      </c>
      <c r="F557" s="102" t="s">
        <v>471</v>
      </c>
      <c r="G557" s="94" t="s">
        <v>189</v>
      </c>
      <c r="H557" s="94" t="s">
        <v>30</v>
      </c>
      <c r="I557" s="94" t="s">
        <v>4</v>
      </c>
      <c r="J557" s="95">
        <v>1518.6</v>
      </c>
      <c r="K557" s="95">
        <v>0</v>
      </c>
      <c r="L557" s="95">
        <v>0</v>
      </c>
    </row>
    <row r="558" spans="1:16" s="17" customFormat="1" ht="31.5" x14ac:dyDescent="0.25">
      <c r="A558" s="77" t="s">
        <v>222</v>
      </c>
      <c r="B558" s="71" t="s">
        <v>232</v>
      </c>
      <c r="C558" s="103" t="s">
        <v>242</v>
      </c>
      <c r="D558" s="103" t="s">
        <v>36</v>
      </c>
      <c r="E558" s="103" t="s">
        <v>2</v>
      </c>
      <c r="F558" s="103" t="s">
        <v>3</v>
      </c>
      <c r="G558" s="101"/>
      <c r="H558" s="101"/>
      <c r="I558" s="101"/>
      <c r="J558" s="90">
        <f>+J559+J569+J566</f>
        <v>50334.3</v>
      </c>
      <c r="K558" s="90">
        <f>+K559+K569+K566</f>
        <v>3148.5</v>
      </c>
      <c r="L558" s="90">
        <f>+L559+L569+L566</f>
        <v>3521.6</v>
      </c>
    </row>
    <row r="559" spans="1:16" s="53" customFormat="1" ht="31.5" x14ac:dyDescent="0.25">
      <c r="A559" s="77" t="s">
        <v>620</v>
      </c>
      <c r="B559" s="71" t="s">
        <v>241</v>
      </c>
      <c r="C559" s="103" t="s">
        <v>242</v>
      </c>
      <c r="D559" s="103" t="s">
        <v>38</v>
      </c>
      <c r="E559" s="103" t="s">
        <v>2</v>
      </c>
      <c r="F559" s="103" t="s">
        <v>3</v>
      </c>
      <c r="G559" s="146"/>
      <c r="H559" s="146"/>
      <c r="I559" s="146"/>
      <c r="J559" s="90">
        <f>SUM(J560+J562)</f>
        <v>3046.2</v>
      </c>
      <c r="K559" s="90">
        <f t="shared" ref="K559:L559" si="209">SUM(K560+K562)</f>
        <v>3121</v>
      </c>
      <c r="L559" s="90">
        <f t="shared" si="209"/>
        <v>3247</v>
      </c>
    </row>
    <row r="560" spans="1:16" s="47" customFormat="1" ht="31.5" x14ac:dyDescent="0.25">
      <c r="A560" s="77"/>
      <c r="B560" s="71" t="s">
        <v>243</v>
      </c>
      <c r="C560" s="103" t="s">
        <v>242</v>
      </c>
      <c r="D560" s="103" t="s">
        <v>38</v>
      </c>
      <c r="E560" s="103" t="s">
        <v>2</v>
      </c>
      <c r="F560" s="83" t="s">
        <v>244</v>
      </c>
      <c r="G560" s="83"/>
      <c r="H560" s="84"/>
      <c r="I560" s="85"/>
      <c r="J560" s="90">
        <f>SUM(J561)</f>
        <v>1994.5</v>
      </c>
      <c r="K560" s="90">
        <f t="shared" ref="K560:L560" si="210">SUM(K561)</f>
        <v>2020</v>
      </c>
      <c r="L560" s="90">
        <f t="shared" si="210"/>
        <v>2101</v>
      </c>
    </row>
    <row r="561" spans="1:12" s="48" customFormat="1" ht="31.5" x14ac:dyDescent="0.25">
      <c r="A561" s="77"/>
      <c r="B561" s="92" t="s">
        <v>554</v>
      </c>
      <c r="C561" s="102" t="s">
        <v>242</v>
      </c>
      <c r="D561" s="102" t="s">
        <v>38</v>
      </c>
      <c r="E561" s="102" t="s">
        <v>2</v>
      </c>
      <c r="F561" s="102" t="s">
        <v>244</v>
      </c>
      <c r="G561" s="106" t="s">
        <v>181</v>
      </c>
      <c r="H561" s="106" t="s">
        <v>1</v>
      </c>
      <c r="I561" s="106" t="s">
        <v>5</v>
      </c>
      <c r="J561" s="95">
        <v>1994.5</v>
      </c>
      <c r="K561" s="95">
        <v>2020</v>
      </c>
      <c r="L561" s="95">
        <v>2101</v>
      </c>
    </row>
    <row r="562" spans="1:12" s="47" customFormat="1" ht="16.5" x14ac:dyDescent="0.25">
      <c r="A562" s="77"/>
      <c r="B562" s="71" t="s">
        <v>246</v>
      </c>
      <c r="C562" s="103" t="s">
        <v>242</v>
      </c>
      <c r="D562" s="103" t="s">
        <v>161</v>
      </c>
      <c r="E562" s="103" t="s">
        <v>2</v>
      </c>
      <c r="F562" s="83" t="s">
        <v>104</v>
      </c>
      <c r="G562" s="83"/>
      <c r="H562" s="84"/>
      <c r="I562" s="85"/>
      <c r="J562" s="90">
        <f>SUM(J563:J564)</f>
        <v>1051.7</v>
      </c>
      <c r="K562" s="90">
        <f t="shared" ref="K562:L562" si="211">SUM(K563:K564)</f>
        <v>1101</v>
      </c>
      <c r="L562" s="90">
        <f t="shared" si="211"/>
        <v>1146</v>
      </c>
    </row>
    <row r="563" spans="1:12" s="48" customFormat="1" ht="33.6" customHeight="1" x14ac:dyDescent="0.25">
      <c r="A563" s="77"/>
      <c r="B563" s="92" t="s">
        <v>207</v>
      </c>
      <c r="C563" s="102" t="s">
        <v>242</v>
      </c>
      <c r="D563" s="102" t="s">
        <v>161</v>
      </c>
      <c r="E563" s="102" t="s">
        <v>2</v>
      </c>
      <c r="F563" s="102" t="s">
        <v>104</v>
      </c>
      <c r="G563" s="94" t="s">
        <v>181</v>
      </c>
      <c r="H563" s="94" t="s">
        <v>1</v>
      </c>
      <c r="I563" s="94" t="s">
        <v>5</v>
      </c>
      <c r="J563" s="95">
        <v>1051.7</v>
      </c>
      <c r="K563" s="95">
        <v>1068</v>
      </c>
      <c r="L563" s="95">
        <v>1111</v>
      </c>
    </row>
    <row r="564" spans="1:12" s="48" customFormat="1" ht="19.5" customHeight="1" x14ac:dyDescent="0.25">
      <c r="A564" s="77"/>
      <c r="B564" s="92" t="s">
        <v>178</v>
      </c>
      <c r="C564" s="102" t="s">
        <v>242</v>
      </c>
      <c r="D564" s="102" t="s">
        <v>161</v>
      </c>
      <c r="E564" s="102" t="s">
        <v>2</v>
      </c>
      <c r="F564" s="102" t="s">
        <v>104</v>
      </c>
      <c r="G564" s="106" t="s">
        <v>179</v>
      </c>
      <c r="H564" s="106" t="s">
        <v>1</v>
      </c>
      <c r="I564" s="106" t="s">
        <v>5</v>
      </c>
      <c r="J564" s="95">
        <v>0</v>
      </c>
      <c r="K564" s="95">
        <v>33</v>
      </c>
      <c r="L564" s="95">
        <v>35</v>
      </c>
    </row>
    <row r="565" spans="1:12" s="53" customFormat="1" ht="25.5" customHeight="1" x14ac:dyDescent="0.25">
      <c r="A565" s="77" t="s">
        <v>621</v>
      </c>
      <c r="B565" s="71" t="s">
        <v>236</v>
      </c>
      <c r="C565" s="103" t="s">
        <v>233</v>
      </c>
      <c r="D565" s="103" t="s">
        <v>77</v>
      </c>
      <c r="E565" s="103" t="s">
        <v>2</v>
      </c>
      <c r="F565" s="103" t="s">
        <v>3</v>
      </c>
      <c r="G565" s="146"/>
      <c r="H565" s="146"/>
      <c r="I565" s="146"/>
      <c r="J565" s="90">
        <f>SUM(J566)</f>
        <v>122</v>
      </c>
      <c r="K565" s="90">
        <f t="shared" ref="K565:L565" si="212">SUM(K566)</f>
        <v>27.5</v>
      </c>
      <c r="L565" s="90">
        <f t="shared" si="212"/>
        <v>274.60000000000002</v>
      </c>
    </row>
    <row r="566" spans="1:12" s="49" customFormat="1" ht="42" customHeight="1" x14ac:dyDescent="0.25">
      <c r="A566" s="77"/>
      <c r="B566" s="71" t="s">
        <v>237</v>
      </c>
      <c r="C566" s="103" t="s">
        <v>233</v>
      </c>
      <c r="D566" s="103" t="s">
        <v>77</v>
      </c>
      <c r="E566" s="103" t="s">
        <v>2</v>
      </c>
      <c r="F566" s="83" t="s">
        <v>234</v>
      </c>
      <c r="G566" s="83"/>
      <c r="H566" s="84"/>
      <c r="I566" s="85"/>
      <c r="J566" s="90">
        <f>SUM(J567)</f>
        <v>122</v>
      </c>
      <c r="K566" s="90">
        <f t="shared" ref="K566:L566" si="213">SUM(K567)</f>
        <v>27.5</v>
      </c>
      <c r="L566" s="90">
        <f t="shared" si="213"/>
        <v>274.60000000000002</v>
      </c>
    </row>
    <row r="567" spans="1:12" s="48" customFormat="1" x14ac:dyDescent="0.25">
      <c r="A567" s="77"/>
      <c r="B567" s="92" t="s">
        <v>178</v>
      </c>
      <c r="C567" s="102" t="s">
        <v>233</v>
      </c>
      <c r="D567" s="102" t="s">
        <v>77</v>
      </c>
      <c r="E567" s="102" t="s">
        <v>2</v>
      </c>
      <c r="F567" s="102" t="s">
        <v>234</v>
      </c>
      <c r="G567" s="94" t="s">
        <v>179</v>
      </c>
      <c r="H567" s="94" t="s">
        <v>1</v>
      </c>
      <c r="I567" s="94" t="s">
        <v>30</v>
      </c>
      <c r="J567" s="95">
        <v>122</v>
      </c>
      <c r="K567" s="95">
        <v>27.5</v>
      </c>
      <c r="L567" s="95">
        <v>274.60000000000002</v>
      </c>
    </row>
    <row r="568" spans="1:12" ht="24.6" customHeight="1" x14ac:dyDescent="0.25">
      <c r="A568" s="186"/>
      <c r="B568" s="187" t="s">
        <v>432</v>
      </c>
      <c r="C568" s="75">
        <v>99</v>
      </c>
      <c r="D568" s="75"/>
      <c r="E568" s="75"/>
      <c r="F568" s="75"/>
      <c r="G568" s="75"/>
      <c r="H568" s="75"/>
      <c r="I568" s="75"/>
      <c r="J568" s="90">
        <f>+J569</f>
        <v>47166.100000000006</v>
      </c>
      <c r="K568" s="90">
        <f t="shared" ref="K568:L568" si="214">+K569</f>
        <v>0</v>
      </c>
      <c r="L568" s="90">
        <f t="shared" si="214"/>
        <v>0</v>
      </c>
    </row>
    <row r="569" spans="1:12" x14ac:dyDescent="0.25">
      <c r="A569" s="70" t="s">
        <v>622</v>
      </c>
      <c r="B569" s="71" t="s">
        <v>432</v>
      </c>
      <c r="C569" s="103" t="s">
        <v>233</v>
      </c>
      <c r="D569" s="103" t="s">
        <v>38</v>
      </c>
      <c r="E569" s="103" t="s">
        <v>2</v>
      </c>
      <c r="F569" s="103" t="s">
        <v>3</v>
      </c>
      <c r="G569" s="188"/>
      <c r="H569" s="189"/>
      <c r="I569" s="190"/>
      <c r="J569" s="90">
        <f>+J570+J571</f>
        <v>47166.100000000006</v>
      </c>
      <c r="K569" s="90">
        <f t="shared" ref="K569:L569" si="215">+K570+K571</f>
        <v>0</v>
      </c>
      <c r="L569" s="90">
        <f t="shared" si="215"/>
        <v>0</v>
      </c>
    </row>
    <row r="570" spans="1:12" ht="79.150000000000006" customHeight="1" x14ac:dyDescent="0.25">
      <c r="A570" s="70"/>
      <c r="B570" s="71" t="s">
        <v>433</v>
      </c>
      <c r="C570" s="102" t="s">
        <v>233</v>
      </c>
      <c r="D570" s="102" t="s">
        <v>161</v>
      </c>
      <c r="E570" s="102" t="s">
        <v>2</v>
      </c>
      <c r="F570" s="102" t="s">
        <v>435</v>
      </c>
      <c r="G570" s="191">
        <v>300</v>
      </c>
      <c r="H570" s="191">
        <v>3</v>
      </c>
      <c r="I570" s="191">
        <v>10</v>
      </c>
      <c r="J570" s="95">
        <v>35579.4</v>
      </c>
      <c r="K570" s="95">
        <v>0</v>
      </c>
      <c r="L570" s="95">
        <v>0</v>
      </c>
    </row>
    <row r="571" spans="1:12" ht="59.45" customHeight="1" x14ac:dyDescent="0.25">
      <c r="A571" s="70"/>
      <c r="B571" s="71" t="s">
        <v>434</v>
      </c>
      <c r="C571" s="102" t="s">
        <v>233</v>
      </c>
      <c r="D571" s="102" t="s">
        <v>161</v>
      </c>
      <c r="E571" s="102" t="s">
        <v>2</v>
      </c>
      <c r="F571" s="102" t="s">
        <v>283</v>
      </c>
      <c r="G571" s="94" t="s">
        <v>185</v>
      </c>
      <c r="H571" s="94" t="s">
        <v>4</v>
      </c>
      <c r="I571" s="94" t="s">
        <v>69</v>
      </c>
      <c r="J571" s="95">
        <v>11586.7</v>
      </c>
      <c r="K571" s="95">
        <v>0</v>
      </c>
      <c r="L571" s="95">
        <v>0</v>
      </c>
    </row>
    <row r="572" spans="1:12" ht="16.5" x14ac:dyDescent="0.25">
      <c r="A572" s="37"/>
      <c r="B572" s="60"/>
      <c r="C572" s="61"/>
      <c r="D572" s="61"/>
      <c r="E572" s="61"/>
      <c r="F572" s="61"/>
      <c r="G572" s="61"/>
      <c r="H572" s="61"/>
      <c r="I572" s="61"/>
      <c r="J572" s="62"/>
      <c r="K572" s="62"/>
      <c r="L572" s="62"/>
    </row>
  </sheetData>
  <mergeCells count="200">
    <mergeCell ref="G262:I262"/>
    <mergeCell ref="G311:I311"/>
    <mergeCell ref="G197:I200"/>
    <mergeCell ref="G214:I214"/>
    <mergeCell ref="G147:I147"/>
    <mergeCell ref="G361:I361"/>
    <mergeCell ref="G362:I362"/>
    <mergeCell ref="G387:I387"/>
    <mergeCell ref="G389:I389"/>
    <mergeCell ref="G291:I291"/>
    <mergeCell ref="G374:I374"/>
    <mergeCell ref="G363:I363"/>
    <mergeCell ref="G364:I364"/>
    <mergeCell ref="G357:I357"/>
    <mergeCell ref="G322:I322"/>
    <mergeCell ref="G383:I383"/>
    <mergeCell ref="G316:I316"/>
    <mergeCell ref="G319:I319"/>
    <mergeCell ref="G306:I306"/>
    <mergeCell ref="G303:I303"/>
    <mergeCell ref="G297:I297"/>
    <mergeCell ref="G283:I283"/>
    <mergeCell ref="G242:I242"/>
    <mergeCell ref="G217:I217"/>
    <mergeCell ref="G38:I38"/>
    <mergeCell ref="C5:F5"/>
    <mergeCell ref="G106:I106"/>
    <mergeCell ref="G96:I96"/>
    <mergeCell ref="G247:I247"/>
    <mergeCell ref="G64:I64"/>
    <mergeCell ref="G188:I188"/>
    <mergeCell ref="G174:I174"/>
    <mergeCell ref="G175:I175"/>
    <mergeCell ref="G47:I47"/>
    <mergeCell ref="G69:I69"/>
    <mergeCell ref="G112:I112"/>
    <mergeCell ref="G119:I119"/>
    <mergeCell ref="G163:I163"/>
    <mergeCell ref="G165:I165"/>
    <mergeCell ref="G168:I168"/>
    <mergeCell ref="G169:I169"/>
    <mergeCell ref="G164:I164"/>
    <mergeCell ref="G184:I184"/>
    <mergeCell ref="G179:I179"/>
    <mergeCell ref="G186:I186"/>
    <mergeCell ref="G189:I189"/>
    <mergeCell ref="G207:I208"/>
    <mergeCell ref="G286:I286"/>
    <mergeCell ref="C4:F4"/>
    <mergeCell ref="G140:I140"/>
    <mergeCell ref="G143:I143"/>
    <mergeCell ref="G144:I144"/>
    <mergeCell ref="G153:I153"/>
    <mergeCell ref="G127:I127"/>
    <mergeCell ref="G128:I128"/>
    <mergeCell ref="G139:I139"/>
    <mergeCell ref="G126:I126"/>
    <mergeCell ref="G57:I57"/>
    <mergeCell ref="G58:I58"/>
    <mergeCell ref="G59:I59"/>
    <mergeCell ref="G31:I31"/>
    <mergeCell ref="G32:I32"/>
    <mergeCell ref="G33:I33"/>
    <mergeCell ref="G35:I35"/>
    <mergeCell ref="G49:I49"/>
    <mergeCell ref="G146:I146"/>
    <mergeCell ref="G73:I73"/>
    <mergeCell ref="G43:I43"/>
    <mergeCell ref="G192:I192"/>
    <mergeCell ref="G37:I37"/>
    <mergeCell ref="G216:I216"/>
    <mergeCell ref="G195:I195"/>
    <mergeCell ref="G211:I212"/>
    <mergeCell ref="G202:I203"/>
    <mergeCell ref="G559:I559"/>
    <mergeCell ref="G367:I367"/>
    <mergeCell ref="G323:I323"/>
    <mergeCell ref="G324:I324"/>
    <mergeCell ref="G250:I250"/>
    <mergeCell ref="G263:I263"/>
    <mergeCell ref="G549:I549"/>
    <mergeCell ref="G334:I334"/>
    <mergeCell ref="G301:I301"/>
    <mergeCell ref="G337:I337"/>
    <mergeCell ref="G341:I341"/>
    <mergeCell ref="G333:I333"/>
    <mergeCell ref="G335:I335"/>
    <mergeCell ref="G310:I310"/>
    <mergeCell ref="G266:I266"/>
    <mergeCell ref="G427:I427"/>
    <mergeCell ref="G552:I552"/>
    <mergeCell ref="G346:I346"/>
    <mergeCell ref="G521:I521"/>
    <mergeCell ref="G508:I508"/>
    <mergeCell ref="G274:I274"/>
    <mergeCell ref="G278:I278"/>
    <mergeCell ref="G255:I255"/>
    <mergeCell ref="G239:I239"/>
    <mergeCell ref="G569:I569"/>
    <mergeCell ref="A1:L1"/>
    <mergeCell ref="A2:L2"/>
    <mergeCell ref="G155:I155"/>
    <mergeCell ref="G160:I160"/>
    <mergeCell ref="G173:I173"/>
    <mergeCell ref="G243:I243"/>
    <mergeCell ref="G281:I281"/>
    <mergeCell ref="G282:I282"/>
    <mergeCell ref="G254:I254"/>
    <mergeCell ref="G194:I194"/>
    <mergeCell ref="G253:I253"/>
    <mergeCell ref="G237:I237"/>
    <mergeCell ref="G248:I248"/>
    <mergeCell ref="G91:I91"/>
    <mergeCell ref="G154:I154"/>
    <mergeCell ref="G440:I440"/>
    <mergeCell ref="G231:I231"/>
    <mergeCell ref="G232:I232"/>
    <mergeCell ref="G236:I236"/>
    <mergeCell ref="G259:I259"/>
    <mergeCell ref="G558:I558"/>
    <mergeCell ref="G565:I565"/>
    <mergeCell ref="G419:I419"/>
    <mergeCell ref="G392:I392"/>
    <mergeCell ref="G393:I393"/>
    <mergeCell ref="G410:I410"/>
    <mergeCell ref="G418:I418"/>
    <mergeCell ref="G368:I368"/>
    <mergeCell ref="G369:I369"/>
    <mergeCell ref="G370:I370"/>
    <mergeCell ref="G432:I432"/>
    <mergeCell ref="G441:I441"/>
    <mergeCell ref="G426:I426"/>
    <mergeCell ref="G384:I384"/>
    <mergeCell ref="G394:I394"/>
    <mergeCell ref="G396:I396"/>
    <mergeCell ref="G413:I413"/>
    <mergeCell ref="G417:I417"/>
    <mergeCell ref="G520:I520"/>
    <mergeCell ref="G527:I527"/>
    <mergeCell ref="G382:I382"/>
    <mergeCell ref="G401:I401"/>
    <mergeCell ref="G510:I510"/>
    <mergeCell ref="G471:I471"/>
    <mergeCell ref="G461:I461"/>
    <mergeCell ref="G467:I467"/>
    <mergeCell ref="G472:I472"/>
    <mergeCell ref="G460:I460"/>
    <mergeCell ref="G465:I465"/>
    <mergeCell ref="G466:I466"/>
    <mergeCell ref="G405:I405"/>
    <mergeCell ref="G424:I424"/>
    <mergeCell ref="G423:I423"/>
    <mergeCell ref="G404:I404"/>
    <mergeCell ref="G12:I12"/>
    <mergeCell ref="G355:I355"/>
    <mergeCell ref="G353:I353"/>
    <mergeCell ref="G507:I507"/>
    <mergeCell ref="G450:I450"/>
    <mergeCell ref="G453:I453"/>
    <mergeCell ref="G430:I430"/>
    <mergeCell ref="G411:I411"/>
    <mergeCell ref="G428:I428"/>
    <mergeCell ref="G456:I456"/>
    <mergeCell ref="G178:I178"/>
    <mergeCell ref="G238:I238"/>
    <mergeCell ref="G234:I234"/>
    <mergeCell ref="G185:I185"/>
    <mergeCell ref="G309:I309"/>
    <mergeCell ref="G273:I273"/>
    <mergeCell ref="G290:I290"/>
    <mergeCell ref="G292:I292"/>
    <mergeCell ref="G293:I293"/>
    <mergeCell ref="G230:I230"/>
    <mergeCell ref="G36:I36"/>
    <mergeCell ref="G229:I229"/>
    <mergeCell ref="G191:I191"/>
    <mergeCell ref="G556:I556"/>
    <mergeCell ref="G536:I536"/>
    <mergeCell ref="G339:I339"/>
    <mergeCell ref="G330:I330"/>
    <mergeCell ref="G525:I525"/>
    <mergeCell ref="G522:I522"/>
    <mergeCell ref="G502:I502"/>
    <mergeCell ref="G500:I500"/>
    <mergeCell ref="G496:I496"/>
    <mergeCell ref="G493:I493"/>
    <mergeCell ref="G477:I477"/>
    <mergeCell ref="G358:I358"/>
    <mergeCell ref="G379:I379"/>
    <mergeCell ref="G381:I381"/>
    <mergeCell ref="G422:I422"/>
    <mergeCell ref="G452:I452"/>
    <mergeCell ref="G447:I447"/>
    <mergeCell ref="G468:I468"/>
    <mergeCell ref="G506:I506"/>
    <mergeCell ref="G474:I476"/>
    <mergeCell ref="G386:I386"/>
    <mergeCell ref="G420:I420"/>
    <mergeCell ref="G409:I409"/>
    <mergeCell ref="G402:I402"/>
  </mergeCells>
  <pageMargins left="0.23622047244094491" right="0.23622047244094491" top="0.74803149606299213" bottom="0.74803149606299213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2025-01-16T10:22:24Z</cp:lastPrinted>
  <dcterms:created xsi:type="dcterms:W3CDTF">2015-10-05T11:25:45Z</dcterms:created>
  <dcterms:modified xsi:type="dcterms:W3CDTF">2025-03-13T06:56:00Z</dcterms:modified>
</cp:coreProperties>
</file>