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программы!$A$1:$L$575</definedName>
  </definedNames>
  <calcPr calcId="145621"/>
</workbook>
</file>

<file path=xl/calcChain.xml><?xml version="1.0" encoding="utf-8"?>
<calcChain xmlns="http://schemas.openxmlformats.org/spreadsheetml/2006/main">
  <c r="K239" i="1" l="1"/>
  <c r="L239" i="1"/>
  <c r="J239" i="1"/>
  <c r="J432" i="1" l="1"/>
  <c r="K432" i="1" l="1"/>
  <c r="L432" i="1"/>
  <c r="K98" i="1"/>
  <c r="L98" i="1"/>
  <c r="J98" i="1"/>
  <c r="K55" i="1" l="1"/>
  <c r="L55" i="1"/>
  <c r="K427" i="1" l="1"/>
  <c r="L427" i="1"/>
  <c r="L428" i="1"/>
  <c r="K428" i="1"/>
  <c r="J428" i="1"/>
  <c r="K409" i="1"/>
  <c r="L409" i="1"/>
  <c r="K410" i="1"/>
  <c r="L410" i="1"/>
  <c r="J410" i="1"/>
  <c r="J409" i="1" s="1"/>
  <c r="K106" i="1" l="1"/>
  <c r="L106" i="1"/>
  <c r="J106" i="1"/>
  <c r="K172" i="1" l="1"/>
  <c r="L172" i="1"/>
  <c r="J172" i="1"/>
  <c r="L492" i="1" l="1"/>
  <c r="L491" i="1" s="1"/>
  <c r="L493" i="1"/>
  <c r="K493" i="1"/>
  <c r="K492" i="1" s="1"/>
  <c r="K491" i="1" s="1"/>
  <c r="J493" i="1"/>
  <c r="J492" i="1" s="1"/>
  <c r="J491" i="1" s="1"/>
  <c r="K147" i="1" l="1"/>
  <c r="K146" i="1" s="1"/>
  <c r="L147" i="1"/>
  <c r="L146" i="1" s="1"/>
  <c r="J147" i="1"/>
  <c r="J146" i="1" s="1"/>
  <c r="K371" i="1"/>
  <c r="L371" i="1"/>
  <c r="J371" i="1"/>
  <c r="K83" i="1" l="1"/>
  <c r="L83" i="1"/>
  <c r="J83" i="1"/>
  <c r="K542" i="1"/>
  <c r="L542" i="1"/>
  <c r="J542" i="1"/>
  <c r="K529" i="1"/>
  <c r="L529" i="1"/>
  <c r="J529" i="1"/>
  <c r="K538" i="1"/>
  <c r="L538" i="1"/>
  <c r="J538" i="1"/>
  <c r="K349" i="1" l="1"/>
  <c r="L349" i="1"/>
  <c r="J349" i="1"/>
  <c r="J430" i="1" l="1"/>
  <c r="L352" i="1" l="1"/>
  <c r="K352" i="1"/>
  <c r="J352" i="1"/>
  <c r="J406" i="1" l="1"/>
  <c r="K482" i="1" l="1"/>
  <c r="K481" i="1" s="1"/>
  <c r="L482" i="1"/>
  <c r="L481" i="1" s="1"/>
  <c r="J482" i="1"/>
  <c r="J481" i="1" s="1"/>
  <c r="J305" i="1" l="1"/>
  <c r="J302" i="1"/>
  <c r="J144" i="1" l="1"/>
  <c r="J143" i="1" s="1"/>
  <c r="K560" i="1" l="1"/>
  <c r="K559" i="1" s="1"/>
  <c r="L560" i="1"/>
  <c r="L559" i="1" s="1"/>
  <c r="J560" i="1"/>
  <c r="J559" i="1" s="1"/>
  <c r="L556" i="1"/>
  <c r="K557" i="1"/>
  <c r="K556" i="1" s="1"/>
  <c r="L557" i="1"/>
  <c r="J557" i="1"/>
  <c r="J556" i="1" s="1"/>
  <c r="K554" i="1"/>
  <c r="L554" i="1"/>
  <c r="J554" i="1"/>
  <c r="J553" i="1" s="1"/>
  <c r="K553" i="1"/>
  <c r="L553" i="1"/>
  <c r="K369" i="1" l="1"/>
  <c r="L369" i="1"/>
  <c r="J214" i="1"/>
  <c r="K176" i="1"/>
  <c r="K175" i="1" s="1"/>
  <c r="L176" i="1"/>
  <c r="L175" i="1" s="1"/>
  <c r="J176" i="1"/>
  <c r="J175" i="1" s="1"/>
  <c r="K119" i="1"/>
  <c r="K118" i="1" s="1"/>
  <c r="L119" i="1"/>
  <c r="L118" i="1" s="1"/>
  <c r="J119" i="1"/>
  <c r="J118" i="1" s="1"/>
  <c r="K282" i="1"/>
  <c r="L282" i="1"/>
  <c r="J282" i="1"/>
  <c r="K141" i="1"/>
  <c r="L141" i="1"/>
  <c r="J141" i="1"/>
  <c r="K296" i="1"/>
  <c r="L296" i="1"/>
  <c r="J296" i="1"/>
  <c r="K302" i="1" l="1"/>
  <c r="L302" i="1"/>
  <c r="K305" i="1"/>
  <c r="L305" i="1"/>
  <c r="J318" i="1"/>
  <c r="J315" i="1"/>
  <c r="J301" i="1" l="1"/>
  <c r="J314" i="1"/>
  <c r="K329" i="1"/>
  <c r="K328" i="1" s="1"/>
  <c r="L329" i="1"/>
  <c r="L328" i="1" s="1"/>
  <c r="J329" i="1"/>
  <c r="J328" i="1" s="1"/>
  <c r="K337" i="1"/>
  <c r="L337" i="1"/>
  <c r="J338" i="1"/>
  <c r="J337" i="1" s="1"/>
  <c r="K357" i="1"/>
  <c r="K356" i="1" s="1"/>
  <c r="L357" i="1"/>
  <c r="L356" i="1" s="1"/>
  <c r="J357" i="1"/>
  <c r="J356" i="1" s="1"/>
  <c r="K478" i="1"/>
  <c r="L478" i="1"/>
  <c r="J478" i="1"/>
  <c r="K486" i="1"/>
  <c r="K485" i="1" s="1"/>
  <c r="L486" i="1"/>
  <c r="L485" i="1" s="1"/>
  <c r="J486" i="1"/>
  <c r="J485" i="1" s="1"/>
  <c r="M495" i="1"/>
  <c r="N495" i="1"/>
  <c r="O495" i="1"/>
  <c r="P495" i="1"/>
  <c r="K497" i="1"/>
  <c r="K496" i="1" s="1"/>
  <c r="L497" i="1"/>
  <c r="L496" i="1" s="1"/>
  <c r="J497" i="1"/>
  <c r="J496" i="1" s="1"/>
  <c r="J500" i="1"/>
  <c r="J499" i="1" s="1"/>
  <c r="K504" i="1"/>
  <c r="L504" i="1"/>
  <c r="J504" i="1"/>
  <c r="K506" i="1"/>
  <c r="L506" i="1"/>
  <c r="J506" i="1"/>
  <c r="K526" i="1"/>
  <c r="K525" i="1" s="1"/>
  <c r="L526" i="1"/>
  <c r="L525" i="1" s="1"/>
  <c r="J526" i="1"/>
  <c r="J525" i="1" s="1"/>
  <c r="K528" i="1"/>
  <c r="L528" i="1"/>
  <c r="J528" i="1"/>
  <c r="K534" i="1"/>
  <c r="L534" i="1"/>
  <c r="J534" i="1"/>
  <c r="K536" i="1"/>
  <c r="L536" i="1"/>
  <c r="M536" i="1"/>
  <c r="N536" i="1"/>
  <c r="O536" i="1"/>
  <c r="P536" i="1"/>
  <c r="J536" i="1"/>
  <c r="K550" i="1"/>
  <c r="K549" i="1" s="1"/>
  <c r="L550" i="1"/>
  <c r="L549" i="1" s="1"/>
  <c r="J550" i="1"/>
  <c r="J549" i="1" s="1"/>
  <c r="K544" i="1"/>
  <c r="K541" i="1" s="1"/>
  <c r="L544" i="1"/>
  <c r="L541" i="1" s="1"/>
  <c r="J544" i="1"/>
  <c r="K143" i="1"/>
  <c r="L143" i="1"/>
  <c r="K93" i="1"/>
  <c r="L93" i="1"/>
  <c r="J93" i="1"/>
  <c r="K489" i="1"/>
  <c r="K488" i="1" s="1"/>
  <c r="L489" i="1"/>
  <c r="L488" i="1" s="1"/>
  <c r="J489" i="1"/>
  <c r="J488" i="1" s="1"/>
  <c r="J541" i="1" l="1"/>
  <c r="J540" i="1" s="1"/>
  <c r="J533" i="1"/>
  <c r="J503" i="1"/>
  <c r="K533" i="1"/>
  <c r="L533" i="1"/>
  <c r="J484" i="1"/>
  <c r="J480" i="1" s="1"/>
  <c r="L503" i="1"/>
  <c r="K503" i="1"/>
  <c r="J495" i="1"/>
  <c r="J234" i="1" l="1"/>
  <c r="K292" i="1" l="1"/>
  <c r="L292" i="1"/>
  <c r="J573" i="1" l="1"/>
  <c r="K157" i="1"/>
  <c r="L157" i="1"/>
  <c r="J157" i="1"/>
  <c r="J389" i="1"/>
  <c r="K310" i="1" l="1"/>
  <c r="K309" i="1" s="1"/>
  <c r="L310" i="1"/>
  <c r="L309" i="1" s="1"/>
  <c r="J310" i="1"/>
  <c r="J309" i="1" s="1"/>
  <c r="J308" i="1" s="1"/>
  <c r="K373" i="1"/>
  <c r="L373" i="1"/>
  <c r="J373" i="1"/>
  <c r="K131" i="1" l="1"/>
  <c r="L131" i="1"/>
  <c r="J131" i="1"/>
  <c r="K314" i="1" l="1"/>
  <c r="L314" i="1"/>
  <c r="K484" i="1" l="1"/>
  <c r="K480" i="1" s="1"/>
  <c r="L484" i="1"/>
  <c r="L480" i="1" s="1"/>
  <c r="K341" i="1" l="1"/>
  <c r="J341" i="1"/>
  <c r="L341" i="1"/>
  <c r="K79" i="1" l="1"/>
  <c r="L79" i="1"/>
  <c r="J79" i="1"/>
  <c r="K285" i="1" l="1"/>
  <c r="L285" i="1"/>
  <c r="J292" i="1"/>
  <c r="J291" i="1" s="1"/>
  <c r="J285" i="1"/>
  <c r="K406" i="1" l="1"/>
  <c r="L406" i="1"/>
  <c r="K508" i="1" l="1"/>
  <c r="L508" i="1"/>
  <c r="J508" i="1"/>
  <c r="K502" i="1"/>
  <c r="L502" i="1"/>
  <c r="K499" i="1"/>
  <c r="K495" i="1" s="1"/>
  <c r="L499" i="1"/>
  <c r="L495" i="1" s="1"/>
  <c r="K512" i="1"/>
  <c r="L512" i="1"/>
  <c r="J512" i="1"/>
  <c r="J502" i="1" l="1"/>
  <c r="K265" i="1"/>
  <c r="L265" i="1"/>
  <c r="J265" i="1"/>
  <c r="K263" i="1" l="1"/>
  <c r="L263" i="1"/>
  <c r="K255" i="1" l="1"/>
  <c r="L255" i="1"/>
  <c r="J255" i="1"/>
  <c r="K26" i="1" l="1"/>
  <c r="L26" i="1"/>
  <c r="J26" i="1"/>
  <c r="J520" i="1" l="1"/>
  <c r="J66" i="1"/>
  <c r="K189" i="1" l="1"/>
  <c r="L189" i="1"/>
  <c r="J189" i="1"/>
  <c r="K183" i="1"/>
  <c r="L183" i="1"/>
  <c r="J183" i="1"/>
  <c r="K398" i="1" l="1"/>
  <c r="K397" i="1" s="1"/>
  <c r="L398" i="1"/>
  <c r="L397" i="1" s="1"/>
  <c r="J398" i="1"/>
  <c r="J397" i="1" s="1"/>
  <c r="K455" i="1" l="1"/>
  <c r="L455" i="1"/>
  <c r="J455" i="1"/>
  <c r="K44" i="1" l="1"/>
  <c r="L44" i="1"/>
  <c r="M44" i="1"/>
  <c r="N44" i="1"/>
  <c r="O44" i="1"/>
  <c r="P44" i="1"/>
  <c r="J44" i="1"/>
  <c r="K520" i="1" l="1"/>
  <c r="K519" i="1" s="1"/>
  <c r="K518" i="1" s="1"/>
  <c r="K517" i="1" s="1"/>
  <c r="L520" i="1"/>
  <c r="L519" i="1" s="1"/>
  <c r="L518" i="1" s="1"/>
  <c r="L517" i="1" s="1"/>
  <c r="M520" i="1"/>
  <c r="N520" i="1"/>
  <c r="O520" i="1"/>
  <c r="P520" i="1"/>
  <c r="J519" i="1"/>
  <c r="J518" i="1" s="1"/>
  <c r="J517" i="1" s="1"/>
  <c r="K211" i="1" l="1"/>
  <c r="L211" i="1"/>
  <c r="J211" i="1"/>
  <c r="J209" i="1"/>
  <c r="J208" i="1" l="1"/>
  <c r="L457" i="1"/>
  <c r="L454" i="1" s="1"/>
  <c r="L531" i="1"/>
  <c r="L462" i="1" l="1"/>
  <c r="L461" i="1" s="1"/>
  <c r="M540" i="1"/>
  <c r="N540" i="1"/>
  <c r="O540" i="1"/>
  <c r="P540" i="1"/>
  <c r="K531" i="1"/>
  <c r="J531" i="1"/>
  <c r="J524" i="1" s="1"/>
  <c r="K566" i="1"/>
  <c r="L566" i="1"/>
  <c r="J369" i="1" l="1"/>
  <c r="K354" i="1" l="1"/>
  <c r="K348" i="1" s="1"/>
  <c r="L354" i="1"/>
  <c r="L348" i="1" s="1"/>
  <c r="J354" i="1"/>
  <c r="J348" i="1" s="1"/>
  <c r="K524" i="1" l="1"/>
  <c r="L524" i="1"/>
  <c r="J388" i="1"/>
  <c r="K573" i="1"/>
  <c r="K572" i="1" s="1"/>
  <c r="L573" i="1"/>
  <c r="L572" i="1" s="1"/>
  <c r="J572" i="1"/>
  <c r="M231" i="1"/>
  <c r="N231" i="1"/>
  <c r="O231" i="1"/>
  <c r="P231" i="1"/>
  <c r="L56" i="1" l="1"/>
  <c r="K56" i="1"/>
  <c r="J56" i="1"/>
  <c r="K386" i="1" l="1"/>
  <c r="L386" i="1"/>
  <c r="L213" i="1"/>
  <c r="K213" i="1"/>
  <c r="J213" i="1"/>
  <c r="L301" i="1" l="1"/>
  <c r="L300" i="1" s="1"/>
  <c r="K301" i="1"/>
  <c r="K300" i="1" s="1"/>
  <c r="J300" i="1"/>
  <c r="J290" i="1" s="1"/>
  <c r="L345" i="1"/>
  <c r="K345" i="1"/>
  <c r="J345" i="1"/>
  <c r="L209" i="1" l="1"/>
  <c r="L208" i="1" s="1"/>
  <c r="K209" i="1"/>
  <c r="K208" i="1" s="1"/>
  <c r="J566" i="1"/>
  <c r="L243" i="1"/>
  <c r="K243" i="1"/>
  <c r="J243" i="1"/>
  <c r="L258" i="1"/>
  <c r="L254" i="1" s="1"/>
  <c r="K258" i="1"/>
  <c r="K254" i="1" s="1"/>
  <c r="J258" i="1"/>
  <c r="J254" i="1" s="1"/>
  <c r="L277" i="1"/>
  <c r="L276" i="1" s="1"/>
  <c r="L273" i="1" s="1"/>
  <c r="K277" i="1"/>
  <c r="K276" i="1" s="1"/>
  <c r="K273" i="1" s="1"/>
  <c r="J277" i="1"/>
  <c r="J276" i="1" s="1"/>
  <c r="L308" i="1"/>
  <c r="K308" i="1"/>
  <c r="L515" i="1"/>
  <c r="L514" i="1" s="1"/>
  <c r="K515" i="1"/>
  <c r="K514" i="1" s="1"/>
  <c r="J515" i="1"/>
  <c r="J514" i="1" s="1"/>
  <c r="L344" i="1"/>
  <c r="K344" i="1"/>
  <c r="J344" i="1"/>
  <c r="K540" i="1" l="1"/>
  <c r="L540" i="1"/>
  <c r="J238" i="1"/>
  <c r="L238" i="1"/>
  <c r="K238" i="1"/>
  <c r="L291" i="1" l="1"/>
  <c r="L290" i="1" s="1"/>
  <c r="L323" i="1" l="1"/>
  <c r="L322" i="1" s="1"/>
  <c r="L321" i="1" s="1"/>
  <c r="K323" i="1"/>
  <c r="K322" i="1" s="1"/>
  <c r="K321" i="1" s="1"/>
  <c r="J323" i="1"/>
  <c r="J322" i="1" l="1"/>
  <c r="J321" i="1" s="1"/>
  <c r="L129" i="1"/>
  <c r="K129" i="1"/>
  <c r="L340" i="1" l="1"/>
  <c r="L336" i="1" s="1"/>
  <c r="K340" i="1"/>
  <c r="K336" i="1" s="1"/>
  <c r="J340" i="1"/>
  <c r="J336" i="1" s="1"/>
  <c r="L250" i="1" l="1"/>
  <c r="L249" i="1" s="1"/>
  <c r="K250" i="1"/>
  <c r="K249" i="1" s="1"/>
  <c r="J250" i="1"/>
  <c r="J249" i="1" s="1"/>
  <c r="L16" i="1" l="1"/>
  <c r="K16" i="1"/>
  <c r="J16" i="1"/>
  <c r="J140" i="1"/>
  <c r="J137" i="1"/>
  <c r="K61" i="1" l="1"/>
  <c r="L61" i="1"/>
  <c r="K232" i="1" l="1"/>
  <c r="K231" i="1" s="1"/>
  <c r="L232" i="1"/>
  <c r="L231" i="1" s="1"/>
  <c r="J232" i="1"/>
  <c r="K13" i="1" l="1"/>
  <c r="K12" i="1" s="1"/>
  <c r="L13" i="1"/>
  <c r="L12" i="1" s="1"/>
  <c r="J13" i="1"/>
  <c r="J12" i="1" s="1"/>
  <c r="K21" i="1"/>
  <c r="K20" i="1" s="1"/>
  <c r="L21" i="1"/>
  <c r="L20" i="1" s="1"/>
  <c r="J21" i="1"/>
  <c r="J20" i="1" s="1"/>
  <c r="K24" i="1"/>
  <c r="K23" i="1" s="1"/>
  <c r="L24" i="1"/>
  <c r="L23" i="1" s="1"/>
  <c r="J24" i="1"/>
  <c r="J23" i="1" s="1"/>
  <c r="K15" i="1"/>
  <c r="L15" i="1"/>
  <c r="J15" i="1"/>
  <c r="K35" i="1"/>
  <c r="L35" i="1"/>
  <c r="K49" i="1"/>
  <c r="L49" i="1"/>
  <c r="K109" i="1"/>
  <c r="L109" i="1"/>
  <c r="J197" i="1"/>
  <c r="K234" i="1"/>
  <c r="L234" i="1"/>
  <c r="J242" i="1"/>
  <c r="J247" i="1"/>
  <c r="J246" i="1" s="1"/>
  <c r="J237" i="1" l="1"/>
  <c r="J109" i="1" l="1"/>
  <c r="M109" i="1" l="1"/>
  <c r="M55" i="1" s="1"/>
  <c r="M54" i="1" s="1"/>
  <c r="N109" i="1"/>
  <c r="N55" i="1" s="1"/>
  <c r="N54" i="1" s="1"/>
  <c r="O109" i="1"/>
  <c r="O55" i="1" s="1"/>
  <c r="O54" i="1" s="1"/>
  <c r="P109" i="1"/>
  <c r="P55" i="1" s="1"/>
  <c r="P54" i="1" s="1"/>
  <c r="J49" i="1"/>
  <c r="L225" i="1" l="1"/>
  <c r="K225" i="1"/>
  <c r="J225" i="1"/>
  <c r="L223" i="1"/>
  <c r="K223" i="1"/>
  <c r="J223" i="1"/>
  <c r="L227" i="1" l="1"/>
  <c r="K227" i="1"/>
  <c r="J227" i="1"/>
  <c r="K137" i="1" l="1"/>
  <c r="L137" i="1"/>
  <c r="J61" i="1" l="1"/>
  <c r="J274" i="1" l="1"/>
  <c r="J273" i="1" s="1"/>
  <c r="J129" i="1" l="1"/>
  <c r="K103" i="1" l="1"/>
  <c r="L103" i="1"/>
  <c r="J103" i="1"/>
  <c r="K66" i="1" l="1"/>
  <c r="L66" i="1"/>
  <c r="K262" i="1" l="1"/>
  <c r="K261" i="1" s="1"/>
  <c r="J263" i="1"/>
  <c r="J262" i="1" l="1"/>
  <c r="J261" i="1" s="1"/>
  <c r="M281" i="1"/>
  <c r="N281" i="1"/>
  <c r="O281" i="1"/>
  <c r="P281" i="1"/>
  <c r="L281" i="1" l="1"/>
  <c r="L280" i="1" s="1"/>
  <c r="K281" i="1"/>
  <c r="K280" i="1" s="1"/>
  <c r="K125" i="1" l="1"/>
  <c r="K124" i="1" s="1"/>
  <c r="L125" i="1"/>
  <c r="L124" i="1" s="1"/>
  <c r="J125" i="1"/>
  <c r="J124" i="1" s="1"/>
  <c r="J152" i="1" l="1"/>
  <c r="K221" i="1" l="1"/>
  <c r="L221" i="1"/>
  <c r="K462" i="1" l="1"/>
  <c r="K461" i="1" s="1"/>
  <c r="J462" i="1"/>
  <c r="J461" i="1" s="1"/>
  <c r="L473" i="1" l="1"/>
  <c r="L472" i="1" s="1"/>
  <c r="K473" i="1"/>
  <c r="K472" i="1" s="1"/>
  <c r="J473" i="1"/>
  <c r="J472" i="1" s="1"/>
  <c r="K46" i="1" l="1"/>
  <c r="L46" i="1"/>
  <c r="M46" i="1"/>
  <c r="M34" i="1" s="1"/>
  <c r="N46" i="1"/>
  <c r="N34" i="1" s="1"/>
  <c r="O46" i="1"/>
  <c r="O34" i="1" s="1"/>
  <c r="P46" i="1"/>
  <c r="P34" i="1" s="1"/>
  <c r="J46" i="1"/>
  <c r="K152" i="1" l="1"/>
  <c r="L152" i="1"/>
  <c r="L477" i="1" l="1"/>
  <c r="L476" i="1" s="1"/>
  <c r="L475" i="1" s="1"/>
  <c r="K477" i="1"/>
  <c r="K476" i="1" s="1"/>
  <c r="K475" i="1" s="1"/>
  <c r="J477" i="1"/>
  <c r="J476" i="1" s="1"/>
  <c r="J475" i="1" s="1"/>
  <c r="J221" i="1" l="1"/>
  <c r="J281" i="1" l="1"/>
  <c r="J280" i="1" s="1"/>
  <c r="M322" i="1" l="1"/>
  <c r="N322" i="1"/>
  <c r="O322" i="1"/>
  <c r="P322" i="1"/>
  <c r="K291" i="1"/>
  <c r="K290" i="1" s="1"/>
  <c r="M296" i="1"/>
  <c r="M290" i="1" s="1"/>
  <c r="M289" i="1" s="1"/>
  <c r="M6" i="1" s="1"/>
  <c r="N296" i="1"/>
  <c r="N290" i="1" s="1"/>
  <c r="N289" i="1" s="1"/>
  <c r="N6" i="1" s="1"/>
  <c r="O296" i="1"/>
  <c r="O290" i="1" s="1"/>
  <c r="O289" i="1" s="1"/>
  <c r="O6" i="1" s="1"/>
  <c r="P296" i="1"/>
  <c r="P290" i="1" s="1"/>
  <c r="P289" i="1" s="1"/>
  <c r="P6" i="1" s="1"/>
  <c r="K88" i="1" l="1"/>
  <c r="L88" i="1"/>
  <c r="J88" i="1"/>
  <c r="L116" i="1" l="1"/>
  <c r="K116" i="1"/>
  <c r="J116" i="1"/>
  <c r="L247" i="1" l="1"/>
  <c r="L246" i="1" s="1"/>
  <c r="K247" i="1"/>
  <c r="K246" i="1" s="1"/>
  <c r="M280" i="1" l="1"/>
  <c r="N280" i="1"/>
  <c r="O280" i="1"/>
  <c r="P280" i="1"/>
  <c r="J202" i="1" l="1"/>
  <c r="L441" i="1" l="1"/>
  <c r="K441" i="1"/>
  <c r="J441" i="1"/>
  <c r="L444" i="1" l="1"/>
  <c r="L440" i="1" s="1"/>
  <c r="K444" i="1"/>
  <c r="K440" i="1" s="1"/>
  <c r="J444" i="1"/>
  <c r="J440" i="1" s="1"/>
  <c r="M459" i="1" l="1"/>
  <c r="M312" i="1" l="1"/>
  <c r="J334" i="1" l="1"/>
  <c r="L242" i="1" l="1"/>
  <c r="L237" i="1" s="1"/>
  <c r="K242" i="1"/>
  <c r="K237" i="1" s="1"/>
  <c r="L564" i="1" l="1"/>
  <c r="K564" i="1"/>
  <c r="J564" i="1"/>
  <c r="J563" i="1" l="1"/>
  <c r="K563" i="1"/>
  <c r="L563" i="1"/>
  <c r="L404" i="1" l="1"/>
  <c r="L403" i="1" s="1"/>
  <c r="K404" i="1"/>
  <c r="K403" i="1" s="1"/>
  <c r="J404" i="1"/>
  <c r="J403" i="1" s="1"/>
  <c r="L570" i="1" l="1"/>
  <c r="L562" i="1" s="1"/>
  <c r="K570" i="1"/>
  <c r="J570" i="1"/>
  <c r="J562" i="1" s="1"/>
  <c r="L412" i="1"/>
  <c r="L408" i="1" s="1"/>
  <c r="K412" i="1"/>
  <c r="K408" i="1" s="1"/>
  <c r="J412" i="1"/>
  <c r="J408" i="1" s="1"/>
  <c r="J569" i="1" l="1"/>
  <c r="K569" i="1"/>
  <c r="K562" i="1"/>
  <c r="L569" i="1"/>
  <c r="J236" i="1"/>
  <c r="L389" i="1"/>
  <c r="L388" i="1" s="1"/>
  <c r="K389" i="1"/>
  <c r="K388" i="1" s="1"/>
  <c r="K511" i="1"/>
  <c r="K510" i="1" s="1"/>
  <c r="L469" i="1"/>
  <c r="L468" i="1" s="1"/>
  <c r="K469" i="1"/>
  <c r="K468" i="1" s="1"/>
  <c r="L453" i="1"/>
  <c r="K457" i="1"/>
  <c r="L450" i="1"/>
  <c r="K450" i="1"/>
  <c r="L447" i="1"/>
  <c r="K447" i="1"/>
  <c r="L424" i="1"/>
  <c r="L423" i="1" s="1"/>
  <c r="L422" i="1" s="1"/>
  <c r="K424" i="1"/>
  <c r="K423" i="1" s="1"/>
  <c r="K422" i="1" s="1"/>
  <c r="L419" i="1"/>
  <c r="L418" i="1" s="1"/>
  <c r="L417" i="1" s="1"/>
  <c r="K419" i="1"/>
  <c r="K418" i="1" s="1"/>
  <c r="K417" i="1" s="1"/>
  <c r="L401" i="1"/>
  <c r="L400" i="1" s="1"/>
  <c r="K401" i="1"/>
  <c r="K400" i="1" s="1"/>
  <c r="L395" i="1"/>
  <c r="K395" i="1"/>
  <c r="L393" i="1"/>
  <c r="K393" i="1"/>
  <c r="L385" i="1"/>
  <c r="K385" i="1"/>
  <c r="L383" i="1"/>
  <c r="L382" i="1" s="1"/>
  <c r="K383" i="1"/>
  <c r="K382" i="1" s="1"/>
  <c r="L378" i="1"/>
  <c r="K378" i="1"/>
  <c r="L363" i="1"/>
  <c r="L362" i="1" s="1"/>
  <c r="L361" i="1" s="1"/>
  <c r="L360" i="1" s="1"/>
  <c r="K363" i="1"/>
  <c r="K362" i="1" s="1"/>
  <c r="K361" i="1" s="1"/>
  <c r="K360" i="1" s="1"/>
  <c r="L334" i="1"/>
  <c r="L333" i="1" s="1"/>
  <c r="L332" i="1" s="1"/>
  <c r="L289" i="1" s="1"/>
  <c r="K334" i="1"/>
  <c r="K333" i="1" s="1"/>
  <c r="K332" i="1" s="1"/>
  <c r="K289" i="1" s="1"/>
  <c r="K253" i="1"/>
  <c r="L230" i="1"/>
  <c r="K230" i="1"/>
  <c r="L219" i="1"/>
  <c r="L218" i="1" s="1"/>
  <c r="L217" i="1" s="1"/>
  <c r="K219" i="1"/>
  <c r="K218" i="1" s="1"/>
  <c r="K217" i="1" s="1"/>
  <c r="L205" i="1"/>
  <c r="L204" i="1" s="1"/>
  <c r="K205" i="1"/>
  <c r="K204" i="1" s="1"/>
  <c r="L200" i="1"/>
  <c r="L199" i="1" s="1"/>
  <c r="K200" i="1"/>
  <c r="K199" i="1" s="1"/>
  <c r="L197" i="1"/>
  <c r="L196" i="1" s="1"/>
  <c r="K197" i="1"/>
  <c r="K196" i="1" s="1"/>
  <c r="L192" i="1"/>
  <c r="L191" i="1" s="1"/>
  <c r="K192" i="1"/>
  <c r="K191" i="1" s="1"/>
  <c r="L188" i="1"/>
  <c r="K188" i="1"/>
  <c r="L186" i="1"/>
  <c r="L185" i="1" s="1"/>
  <c r="K186" i="1"/>
  <c r="K185" i="1" s="1"/>
  <c r="L182" i="1"/>
  <c r="K182" i="1"/>
  <c r="L171" i="1"/>
  <c r="L170" i="1" s="1"/>
  <c r="K171" i="1"/>
  <c r="K170" i="1" s="1"/>
  <c r="L166" i="1"/>
  <c r="L165" i="1" s="1"/>
  <c r="K166" i="1"/>
  <c r="K165" i="1" s="1"/>
  <c r="L162" i="1"/>
  <c r="L161" i="1" s="1"/>
  <c r="K162" i="1"/>
  <c r="K161" i="1" s="1"/>
  <c r="L140" i="1"/>
  <c r="K140" i="1"/>
  <c r="L136" i="1"/>
  <c r="L123" i="1" s="1"/>
  <c r="K136" i="1"/>
  <c r="K123" i="1" s="1"/>
  <c r="L74" i="1"/>
  <c r="K74" i="1"/>
  <c r="L70" i="1"/>
  <c r="K70" i="1"/>
  <c r="L40" i="1"/>
  <c r="K40" i="1"/>
  <c r="L30" i="1"/>
  <c r="L29" i="1" s="1"/>
  <c r="L28" i="1" s="1"/>
  <c r="K30" i="1"/>
  <c r="K29" i="1" s="1"/>
  <c r="K28" i="1" s="1"/>
  <c r="L10" i="1"/>
  <c r="L9" i="1" s="1"/>
  <c r="L8" i="1" s="1"/>
  <c r="K10" i="1"/>
  <c r="K9" i="1" s="1"/>
  <c r="K8" i="1" s="1"/>
  <c r="J151" i="1"/>
  <c r="J74" i="1"/>
  <c r="J469" i="1"/>
  <c r="J468" i="1" s="1"/>
  <c r="J188" i="1"/>
  <c r="J40" i="1"/>
  <c r="J35" i="1"/>
  <c r="J192" i="1"/>
  <c r="J191" i="1" s="1"/>
  <c r="J70" i="1"/>
  <c r="J55" i="1" s="1"/>
  <c r="J166" i="1"/>
  <c r="J165" i="1" s="1"/>
  <c r="J401" i="1"/>
  <c r="J400" i="1" s="1"/>
  <c r="J457" i="1"/>
  <c r="J447" i="1"/>
  <c r="J450" i="1"/>
  <c r="J427" i="1"/>
  <c r="J424" i="1"/>
  <c r="J423" i="1" s="1"/>
  <c r="J422" i="1" s="1"/>
  <c r="J419" i="1"/>
  <c r="J418" i="1" s="1"/>
  <c r="J417" i="1" s="1"/>
  <c r="J393" i="1"/>
  <c r="J395" i="1"/>
  <c r="J383" i="1"/>
  <c r="J382" i="1" s="1"/>
  <c r="J386" i="1"/>
  <c r="J385" i="1" s="1"/>
  <c r="J378" i="1"/>
  <c r="J368" i="1" s="1"/>
  <c r="J363" i="1"/>
  <c r="J362" i="1" s="1"/>
  <c r="J361" i="1" s="1"/>
  <c r="J360" i="1" s="1"/>
  <c r="J333" i="1"/>
  <c r="J332" i="1" s="1"/>
  <c r="J289" i="1" s="1"/>
  <c r="J253" i="1"/>
  <c r="J252" i="1" s="1"/>
  <c r="J231" i="1"/>
  <c r="J230" i="1" s="1"/>
  <c r="J219" i="1"/>
  <c r="J218" i="1" s="1"/>
  <c r="J217" i="1" s="1"/>
  <c r="J196" i="1"/>
  <c r="J200" i="1"/>
  <c r="J199" i="1" s="1"/>
  <c r="J205" i="1"/>
  <c r="J204" i="1" s="1"/>
  <c r="J182" i="1"/>
  <c r="J186" i="1"/>
  <c r="J185" i="1" s="1"/>
  <c r="J171" i="1"/>
  <c r="J170" i="1" s="1"/>
  <c r="J162" i="1"/>
  <c r="J161" i="1" s="1"/>
  <c r="J136" i="1"/>
  <c r="J123" i="1" s="1"/>
  <c r="J30" i="1"/>
  <c r="J29" i="1" s="1"/>
  <c r="J28" i="1" s="1"/>
  <c r="J10" i="1"/>
  <c r="J9" i="1" s="1"/>
  <c r="J8" i="1" s="1"/>
  <c r="K54" i="1" l="1"/>
  <c r="J34" i="1"/>
  <c r="K368" i="1"/>
  <c r="K367" i="1" s="1"/>
  <c r="K366" i="1" s="1"/>
  <c r="L368" i="1"/>
  <c r="L367" i="1" s="1"/>
  <c r="L366" i="1" s="1"/>
  <c r="K181" i="1"/>
  <c r="L181" i="1"/>
  <c r="J181" i="1"/>
  <c r="L54" i="1"/>
  <c r="J54" i="1"/>
  <c r="K34" i="1"/>
  <c r="K33" i="1" s="1"/>
  <c r="L34" i="1"/>
  <c r="L33" i="1" s="1"/>
  <c r="K195" i="1"/>
  <c r="K194" i="1" s="1"/>
  <c r="L195" i="1"/>
  <c r="L194" i="1" s="1"/>
  <c r="J195" i="1"/>
  <c r="J194" i="1" s="1"/>
  <c r="L426" i="1"/>
  <c r="L416" i="1" s="1"/>
  <c r="J426" i="1"/>
  <c r="K454" i="1"/>
  <c r="K453" i="1" s="1"/>
  <c r="K426" i="1"/>
  <c r="J454" i="1"/>
  <c r="J453" i="1" s="1"/>
  <c r="L381" i="1"/>
  <c r="J33" i="1"/>
  <c r="J381" i="1"/>
  <c r="L7" i="1"/>
  <c r="J7" i="1"/>
  <c r="J272" i="1"/>
  <c r="L253" i="1"/>
  <c r="K7" i="1"/>
  <c r="J511" i="1"/>
  <c r="J510" i="1" s="1"/>
  <c r="L511" i="1"/>
  <c r="L510" i="1" s="1"/>
  <c r="L262" i="1"/>
  <c r="L261" i="1" s="1"/>
  <c r="J467" i="1"/>
  <c r="J466" i="1" s="1"/>
  <c r="K467" i="1"/>
  <c r="K466" i="1" s="1"/>
  <c r="L467" i="1"/>
  <c r="L466" i="1" s="1"/>
  <c r="L272" i="1"/>
  <c r="L216" i="1"/>
  <c r="K216" i="1"/>
  <c r="K272" i="1"/>
  <c r="J216" i="1"/>
  <c r="L236" i="1"/>
  <c r="K236" i="1"/>
  <c r="L160" i="1"/>
  <c r="L392" i="1"/>
  <c r="L391" i="1" s="1"/>
  <c r="K151" i="1"/>
  <c r="K150" i="1" s="1"/>
  <c r="K160" i="1"/>
  <c r="K392" i="1"/>
  <c r="K391" i="1" s="1"/>
  <c r="K229" i="1"/>
  <c r="J229" i="1"/>
  <c r="L229" i="1"/>
  <c r="L151" i="1"/>
  <c r="L150" i="1" s="1"/>
  <c r="J150" i="1"/>
  <c r="K381" i="1"/>
  <c r="J392" i="1"/>
  <c r="J391" i="1" s="1"/>
  <c r="J160" i="1"/>
  <c r="K252" i="1"/>
  <c r="J416" i="1" l="1"/>
  <c r="K416" i="1"/>
  <c r="L32" i="1"/>
  <c r="L380" i="1"/>
  <c r="J367" i="1"/>
  <c r="J366" i="1" s="1"/>
  <c r="J32" i="1"/>
  <c r="K32" i="1"/>
  <c r="L252" i="1"/>
  <c r="K380" i="1"/>
  <c r="J380" i="1"/>
  <c r="J6" i="1" l="1"/>
  <c r="L6" i="1"/>
  <c r="K6" i="1"/>
</calcChain>
</file>

<file path=xl/sharedStrings.xml><?xml version="1.0" encoding="utf-8"?>
<sst xmlns="http://schemas.openxmlformats.org/spreadsheetml/2006/main" count="3743" uniqueCount="668">
  <si>
    <t>Наименование целевой статьи расходов</t>
  </si>
  <si>
    <t>01</t>
  </si>
  <si>
    <t>00</t>
  </si>
  <si>
    <t>00000</t>
  </si>
  <si>
    <t>03</t>
  </si>
  <si>
    <t>06</t>
  </si>
  <si>
    <t>80900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</si>
  <si>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</si>
  <si>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</si>
  <si>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</si>
  <si>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</si>
  <si>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</si>
  <si>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</si>
  <si>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</si>
  <si>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</si>
  <si>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</si>
  <si>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</si>
  <si>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</si>
  <si>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</si>
  <si>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</si>
  <si>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</si>
  <si>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</si>
  <si>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</si>
  <si>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</si>
  <si>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</si>
  <si>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</si>
  <si>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</si>
  <si>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</si>
  <si>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</si>
  <si>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</si>
  <si>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</si>
  <si>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</si>
  <si>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</si>
  <si>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</si>
  <si>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</si>
  <si>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</si>
  <si>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</si>
  <si>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</si>
  <si>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</si>
  <si>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</si>
  <si>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</si>
  <si>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</si>
  <si>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</si>
  <si>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</si>
  <si>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</si>
  <si>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</si>
  <si>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</si>
  <si>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</si>
  <si>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80820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</si>
  <si>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</si>
  <si>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</si>
  <si>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</si>
  <si>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</si>
  <si>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</si>
  <si>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</si>
  <si>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</si>
  <si>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</si>
  <si>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</si>
  <si>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</si>
  <si>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</si>
  <si>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</si>
  <si>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</si>
  <si>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</si>
  <si>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</si>
  <si>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</si>
  <si>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</si>
  <si>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</si>
  <si>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</si>
  <si>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</si>
  <si>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</si>
  <si>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</si>
  <si>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</si>
  <si>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</si>
  <si>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</si>
  <si>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</si>
  <si>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</si>
  <si>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</si>
  <si>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</si>
  <si>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</si>
  <si>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</si>
  <si>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</si>
  <si>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</si>
  <si>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</si>
  <si>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</si>
  <si>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</si>
  <si>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</si>
  <si>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</si>
  <si>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</si>
  <si>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</si>
  <si>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</si>
  <si>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</si>
  <si>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</si>
  <si>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</si>
  <si>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</si>
  <si>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</si>
  <si>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</si>
  <si>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</si>
  <si>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</si>
  <si>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</si>
  <si>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</si>
  <si>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</si>
  <si>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</si>
  <si>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</si>
  <si>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</si>
  <si>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</si>
  <si>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</si>
  <si>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</si>
  <si>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</si>
  <si>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</si>
  <si>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</si>
  <si>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</si>
  <si>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</si>
  <si>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</si>
  <si>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</si>
  <si>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</si>
  <si>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</si>
  <si>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</si>
  <si>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</si>
  <si>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</si>
  <si>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</si>
  <si>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</si>
  <si>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</si>
  <si>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</si>
  <si>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</si>
  <si>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</si>
  <si>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</si>
  <si>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</si>
  <si>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</si>
  <si>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</si>
  <si>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</si>
  <si>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</si>
  <si>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</si>
  <si>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</si>
  <si>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</si>
  <si>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</si>
  <si>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</si>
  <si>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</si>
  <si>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</si>
  <si>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</si>
  <si>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</si>
  <si>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</si>
  <si>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</si>
  <si>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</si>
  <si>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</si>
  <si>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3.1</t>
  </si>
  <si>
    <t>3.1.1</t>
  </si>
  <si>
    <t>3.1.2</t>
  </si>
  <si>
    <t>3.1.3</t>
  </si>
  <si>
    <t>3.1.4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</si>
  <si>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</si>
  <si>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</si>
  <si>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</si>
  <si>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</si>
  <si>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</si>
  <si>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</si>
  <si>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</si>
  <si>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</si>
  <si>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</si>
  <si>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</si>
  <si>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</si>
  <si>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</si>
  <si>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</si>
  <si>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</si>
  <si>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</si>
  <si>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</si>
  <si>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</si>
  <si>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</si>
  <si>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</si>
  <si>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</si>
  <si>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</si>
  <si>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</si>
  <si>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</si>
  <si>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</si>
  <si>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</si>
  <si>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</si>
  <si>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</si>
  <si>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</si>
  <si>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</si>
  <si>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</si>
  <si>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</si>
  <si>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</si>
  <si>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</si>
  <si>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</si>
  <si>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</si>
  <si>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</si>
  <si>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</si>
  <si>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</si>
  <si>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</si>
  <si>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</si>
  <si>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</si>
  <si>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</si>
  <si>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</si>
  <si>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</si>
  <si>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</si>
  <si>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</si>
  <si>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</si>
  <si>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</si>
  <si>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</si>
  <si>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</si>
  <si>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</si>
  <si>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</si>
  <si>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</si>
  <si>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</si>
  <si>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</si>
  <si>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</si>
  <si>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</si>
  <si>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</si>
  <si>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</si>
  <si>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</si>
  <si>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</si>
  <si>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</si>
  <si>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«Приобретение транспортных средств в целях обновления подвижного состава»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</si>
  <si>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</si>
  <si>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</si>
  <si>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</si>
  <si>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Мероприятия по развитию сети автомобильных дорог общего пользования Лискинского муниципального района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</si>
  <si>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</si>
  <si>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</si>
  <si>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</si>
  <si>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</si>
  <si>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</si>
  <si>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</si>
  <si>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</si>
  <si>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</si>
  <si>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</si>
  <si>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17.1</t>
  </si>
  <si>
    <t>18</t>
  </si>
  <si>
    <t>18.1</t>
  </si>
  <si>
    <t>S8320</t>
  </si>
  <si>
    <t>S8410</t>
  </si>
  <si>
    <t>S8130</t>
  </si>
  <si>
    <t>L5190</t>
  </si>
  <si>
    <t>2.4.1</t>
  </si>
  <si>
    <t>2.2.1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</si>
  <si>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</si>
  <si>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</si>
  <si>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</si>
  <si>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«Финансовое обеспечение выполнения полномочий в сфере культуры»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</si>
  <si>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</si>
  <si>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</si>
  <si>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88040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</si>
  <si>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</si>
  <si>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</si>
  <si>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</si>
  <si>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</si>
  <si>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</si>
  <si>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</si>
  <si>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</si>
  <si>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</si>
  <si>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</si>
  <si>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6.1.3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</si>
  <si>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</si>
  <si>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</si>
  <si>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</si>
  <si>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</si>
  <si>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</si>
  <si>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</si>
  <si>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</si>
  <si>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</si>
  <si>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</si>
  <si>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78380</t>
  </si>
  <si>
    <t>19.1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</si>
  <si>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</si>
  <si>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</si>
  <si>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</si>
  <si>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</si>
  <si>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А1</t>
  </si>
  <si>
    <t>1616+586</t>
  </si>
  <si>
    <t>78541</t>
  </si>
  <si>
    <t>78542</t>
  </si>
  <si>
    <t>Основное мероприятие «Выплата семьям опекунов на содержание подопечных детей»</t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</si>
  <si>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</si>
  <si>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</si>
  <si>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</si>
  <si>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</si>
  <si>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на оздоровление детей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</si>
  <si>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</si>
  <si>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</si>
  <si>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</si>
  <si>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</si>
  <si>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</si>
  <si>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</si>
  <si>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t>Региональный проект "Культурная среда"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</si>
  <si>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</si>
  <si>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</si>
  <si>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</si>
  <si>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</si>
  <si>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78620</t>
  </si>
  <si>
    <t>78590</t>
  </si>
  <si>
    <t>S8850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</si>
  <si>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</si>
  <si>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2.2.2</t>
  </si>
  <si>
    <t>4.1.2</t>
  </si>
  <si>
    <t>20540</t>
  </si>
  <si>
    <t>Государственная программа Воронежской области "Энергоэффективность и развитие энергетики"</t>
  </si>
  <si>
    <t>30</t>
  </si>
  <si>
    <t>78670</t>
  </si>
  <si>
    <t>Подпрограмма «Обеспечение жильем работников бюджетной сферы»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</si>
  <si>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</si>
  <si>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</si>
  <si>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</si>
  <si>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</si>
  <si>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</si>
  <si>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</si>
  <si>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Основное мероприятие «Правовое обучение потребителей, пропаганда законодательства о защите прав потребителей</t>
  </si>
  <si>
    <t>19</t>
  </si>
  <si>
    <t>Основное мероприятие "Содействие сохранению и развитию муниципальных учреждений культуры"</t>
  </si>
  <si>
    <t>Расходы на комплектование книжных фондов муниципальных библиотек</t>
  </si>
  <si>
    <t>78450</t>
  </si>
  <si>
    <t>Социальная поддержка граждан, имеющих почетное звание «Почетный гражданин Лискинского муниципального района»</t>
  </si>
  <si>
    <t>Региональный проект"Успех каждого ребенка"</t>
  </si>
  <si>
    <t>Е2</t>
  </si>
  <si>
    <t>Межбюджетные трансферты</t>
  </si>
  <si>
    <t>8.2</t>
  </si>
  <si>
    <t>8.2.1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</si>
  <si>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</si>
  <si>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</si>
  <si>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Капитальные вложения в объекты муниципальной собственности (обл)</t>
  </si>
  <si>
    <t>53030</t>
  </si>
  <si>
    <t>Основное мероприятие «Организация транспортного обслуживаия населения»</t>
  </si>
  <si>
    <t xml:space="preserve">Капитальные вложения в объекты муниципальной собственности </t>
  </si>
  <si>
    <t>L5760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</si>
  <si>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</si>
  <si>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</si>
  <si>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2.7.2</t>
  </si>
  <si>
    <t>78790</t>
  </si>
  <si>
    <t>Капитальные вложения в объекты муниципальной собственности (соф)</t>
  </si>
  <si>
    <t>4.1.5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</si>
  <si>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</si>
  <si>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</si>
  <si>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4.1.4</t>
  </si>
  <si>
    <t>S8940</t>
  </si>
  <si>
    <t>Подпрограмма «Обеспечение жильем молодых семей»</t>
  </si>
  <si>
    <t>Обеспечение жильем молодых семей</t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</si>
  <si>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</si>
  <si>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</si>
  <si>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</si>
  <si>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</si>
  <si>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5.1.2</t>
  </si>
  <si>
    <t>S8340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</si>
  <si>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</si>
  <si>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Мероприятия по стимулированию граждан, оказывающих содействие ОМВД в охране общественного порядка"</t>
  </si>
  <si>
    <t>1.1.3</t>
  </si>
  <si>
    <t>Основное мероприятие "Мероприятия по противодействию терроризма"</t>
  </si>
  <si>
    <t>Мероприятия по противодействию терроризма</t>
  </si>
  <si>
    <t>1.1.4</t>
  </si>
  <si>
    <t>Основное мероприятие "Мероприятия по профилактике рецидивной преступности</t>
  </si>
  <si>
    <t>Мероприятия по профилактике рецидивной преступности</t>
  </si>
  <si>
    <t>1.1.5</t>
  </si>
  <si>
    <t>Расходы на материально-техническое обеспечение мероприятий по охране правопорядка</t>
  </si>
  <si>
    <t>Основное мероприятие «Информационно-профилактические мероприятия по профилактики наркомании»</t>
  </si>
  <si>
    <t>Мероприятия по профилактики  наркомании среди подростков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</si>
  <si>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</si>
  <si>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</t>
  </si>
  <si>
    <t>Государственная программа Воронежской области «Развитие физической культуры и спорта»</t>
  </si>
  <si>
    <t>L4660</t>
  </si>
  <si>
    <t>55190</t>
  </si>
  <si>
    <t>9.1.2</t>
  </si>
  <si>
    <t>НОВАЯ СТРОКА</t>
  </si>
  <si>
    <t>ФОРМУЛА</t>
  </si>
  <si>
    <t>добавила строку</t>
  </si>
  <si>
    <t>новая строка</t>
  </si>
  <si>
    <t>2024 год</t>
  </si>
  <si>
    <t>формулу меняла</t>
  </si>
  <si>
    <t>формула добавила</t>
  </si>
  <si>
    <t>строку добавила</t>
  </si>
  <si>
    <t>Расходы на реализацию мероприятий по созданию условий для развития физической культуры и массового спорта</t>
  </si>
  <si>
    <t>9.5</t>
  </si>
  <si>
    <t>формула новая</t>
  </si>
  <si>
    <t>новая стока</t>
  </si>
  <si>
    <t>79180</t>
  </si>
  <si>
    <t>Закупка товаров, работ и услуг для муниципальных нужд (фед)</t>
  </si>
  <si>
    <t>Основное мероприятие «Обеспечение выполнения распоряжений (решений) по приобретению нежилого здания в собственность Лискинского муниципального района для решения социально-значимых задач»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</si>
  <si>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</si>
  <si>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t>Межбюджетные трансферты (обл)</t>
  </si>
  <si>
    <r>
      <t xml:space="preserve"> </t>
    </r>
    <r>
      <rPr>
        <sz val="12"/>
        <rFont val="Times New Roman"/>
        <family val="1"/>
        <charset val="204"/>
      </rPr>
      <t>Межбюджетные трансферты (соф)</t>
    </r>
  </si>
  <si>
    <t xml:space="preserve"> Предоставление субсидий бюджетным, автономным учреждениям и иным некомерческим организациям (обл)</t>
  </si>
  <si>
    <t>S8790</t>
  </si>
  <si>
    <t>2025 год</t>
  </si>
  <si>
    <t>8D</t>
  </si>
  <si>
    <t>L7530</t>
  </si>
  <si>
    <t>Осуществление отдельных государственных полномочий по обеспечению выплат по обеспечению выплат семьям опекунов на содержание подопечных детей</t>
  </si>
  <si>
    <t xml:space="preserve">Предоставление субсидий бюджетным, автономным учреждениям и иным некомерческим организациям </t>
  </si>
  <si>
    <t>Обеспечение государственных гарантий прав граждан на получение общедоступного общего образования (за счет областной субвенции)</t>
  </si>
  <si>
    <t>Обеспечение государственных гарантий прав граждан на получение общедоступного дошкольного образования (за счет областной субвенции)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</si>
  <si>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</si>
  <si>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</si>
  <si>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Д5130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</si>
  <si>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</si>
  <si>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t xml:space="preserve"> Подпрограмма "Развитие культуры поселений Лискинского муниципального района Воронежской области"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</si>
  <si>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</si>
  <si>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 xml:space="preserve">Межбюджетные трансферты                                                       </t>
  </si>
  <si>
    <t>79120</t>
  </si>
  <si>
    <t>78000</t>
  </si>
  <si>
    <t>S9260</t>
  </si>
  <si>
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</si>
  <si>
    <t>Закупка товаров, работ и услуг для муниципальных нужд (обл бюджет)</t>
  </si>
  <si>
    <t>Закупка товаров, работ и услуг для муниципальных нужд (мест бюджет)</t>
  </si>
  <si>
    <t>Расходы на выплату персоналу в целях обеспечения выполнения функций муниципальными органами, казенными учреждениями (обл)</t>
  </si>
  <si>
    <t>Расходы на выплату персоналу в целях обеспечения выполнения функций муниципальными органами, казенными учреждениями (соф)</t>
  </si>
  <si>
    <t>12.1.2</t>
  </si>
  <si>
    <t>12.2</t>
  </si>
  <si>
    <t>12.2.1</t>
  </si>
  <si>
    <t>12.2.2</t>
  </si>
  <si>
    <t>12.2.3</t>
  </si>
  <si>
    <t>12.3</t>
  </si>
  <si>
    <t>12.3.1</t>
  </si>
  <si>
    <t>13.4</t>
  </si>
  <si>
    <t>13.4.1</t>
  </si>
  <si>
    <t>13.4.2</t>
  </si>
  <si>
    <t>Основное мероприятие «Мероприятия по профилактике правонарушений и охране общественного порядка и общественной безопасности»</t>
  </si>
  <si>
    <t>Мероприятия по профилактике правонарушений</t>
  </si>
  <si>
    <t>Основное мероприятие «Материально-техническое обеспечение деятельности полиции»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</si>
  <si>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2021- 2025»</t>
  </si>
  <si>
    <t>Основное мероприятие «Организация круглогодичного  отдыха, оздоровление и занятости детей и молодежи»</t>
  </si>
  <si>
    <t>Основное мероприятие «Выявление и поддержка лучших педагогических работников в сфере образования в ходе участия в работе профессиональных сообществ и участия в конкурсах профессионального мастерства»</t>
  </si>
  <si>
    <t>Подпрограмма «Энергосбережение и повышение энергетической эффективности в бюджетных учреждениях»</t>
  </si>
  <si>
    <t>Основное мероприятие«Энергосбережение и повышение энергетической эффективности в бюджетных учреждениях»</t>
  </si>
  <si>
    <t>Основное мероприятие «Иные межбюджетные трансферты общего характера на решение вопросов местного значения бюджетам поселений»</t>
  </si>
  <si>
    <t>Основное мероприятие «Финансовое обеспечение деятельности Отдела по финансам и бюджетной политике администрации Лискинского муниципального района»</t>
  </si>
  <si>
    <t>Подпрограмма «Обеспечение деятельности муниципальных казенных учреждений Лискинского муниципального района»</t>
  </si>
  <si>
    <t>Основное мероприятие «Оказание государственной поддержки молодым семьям на приобретение жилого помещения или строительство индивидуального жилого дома»</t>
  </si>
  <si>
    <t>Межбюджетные трансферты (соф)</t>
  </si>
  <si>
    <t>формула</t>
  </si>
  <si>
    <t>Региональный проект "Творческие люди"</t>
  </si>
  <si>
    <t>A2</t>
  </si>
  <si>
    <t>Иные межбюджетные трансферты на государственную поддержку отрасли культуры (гос поддержка лучших сельских учреждений культуры)</t>
  </si>
  <si>
    <t>ЕВ</t>
  </si>
  <si>
    <t>Региональный проект «Патриотическое воспитание граждан Российской Федерации»</t>
  </si>
  <si>
    <t>51790</t>
  </si>
  <si>
    <t>78543</t>
  </si>
  <si>
    <t>Основное мероприятие «Социальная поддержка лиц вынужденно покинувших территорию соседних государств»</t>
  </si>
  <si>
    <t>2.7</t>
  </si>
  <si>
    <t>2.7.1</t>
  </si>
  <si>
    <t>2.7.3</t>
  </si>
  <si>
    <t>2.7.4</t>
  </si>
  <si>
    <t>9.5.1</t>
  </si>
  <si>
    <t>9.5.2</t>
  </si>
  <si>
    <t>21</t>
  </si>
  <si>
    <t>21.1</t>
  </si>
  <si>
    <t>S8955</t>
  </si>
  <si>
    <t>50980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</si>
  <si>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 РФ и Воронежской области»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</si>
  <si>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</si>
  <si>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Подпрограмма «Обеспечение защиты прав потребителей в Лискинском муниципальном районе»</t>
  </si>
  <si>
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</si>
  <si>
    <t>Иные непрограммные расходы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</si>
  <si>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</si>
  <si>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>Расходы за счет ИМТ , передаваемых бюджетам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</si>
  <si>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56940</t>
  </si>
  <si>
    <t>78030</t>
  </si>
  <si>
    <t>ИМБТ на обеспечение развития и укрепления  МТБ ДК в населенных пунктах с числом жителей до 50 тыс. чел.</t>
  </si>
  <si>
    <t xml:space="preserve"> Межбюджетные трансферты (обл)</t>
  </si>
  <si>
    <t>Иные межбюджетные трансферты за счет субсидии на создание центров культурного развития в городах с числом до 300 тыс. руб. (в целях достижения дополнительного результата)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</si>
  <si>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</si>
  <si>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</si>
  <si>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 xml:space="preserve"> Межбюджетные трансферты</t>
  </si>
  <si>
    <t>39</t>
  </si>
  <si>
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</si>
  <si>
    <t xml:space="preserve">Расходы на выплаты персоналу в целях обеспечения выполнения функций муниципальными органами, казенными учреждениями 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</si>
  <si>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</si>
  <si>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 xml:space="preserve">Дотация на поддержку мер по обеспечению сбалансированности бюджетов  поселений   </t>
  </si>
  <si>
    <t xml:space="preserve"> Закупка товаров, работ и услуг для муниципальных нужд</t>
  </si>
  <si>
    <t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</t>
  </si>
  <si>
    <t>20570</t>
  </si>
  <si>
    <t>S8100</t>
  </si>
  <si>
    <t>Межбюджетные трансферты (Обл)</t>
  </si>
  <si>
    <t>Закупка товаров, работ и услуг для муниципальных нужд (соф )</t>
  </si>
  <si>
    <t xml:space="preserve"> Расходы на выплаты персоналу в целях обеспечения выполнения муниципальными органами, казенными учреждениями</t>
  </si>
  <si>
    <t>Предоставление субсидий бюджетным, автономным учреждениям и иным некомерческим организациям (фед)</t>
  </si>
  <si>
    <t>3.1.5</t>
  </si>
  <si>
    <t>6.1.5</t>
  </si>
  <si>
    <t>S8480</t>
  </si>
  <si>
    <r>
      <rPr>
        <b/>
        <sz val="12"/>
        <rFont val="Times New Roman"/>
        <family val="1"/>
        <charset val="204"/>
      </rPr>
      <t xml:space="preserve">Мероприятия по обеспечению безопасности и участия детей в дорожном движении  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         </t>
    </r>
  </si>
  <si>
    <t>Основное мероаприятие"Обеспечение безопасного участия детей в дорожном движении"</t>
  </si>
  <si>
    <t>2026 год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</si>
  <si>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2024 год и плановый период 2025 и 2026 годов </t>
  </si>
  <si>
    <t>L4670</t>
  </si>
  <si>
    <t>Д5970</t>
  </si>
  <si>
    <t>Государственная программа Воронежской области «Обеспечение доступным и комфортным жильем населения Воронежской области»</t>
  </si>
  <si>
    <t>Комплекс процессных мероприятий «Создание условий для планирования территориального развития и повышения качества архитектурной деятельности на территории Воронежской области»</t>
  </si>
  <si>
    <t>78460</t>
  </si>
  <si>
    <t>79340</t>
  </si>
  <si>
    <t>Региональный проект «Благоустройство сельских территорий»</t>
  </si>
  <si>
    <t>Комплекс процессных мероприятий «Обеспечение исполнения полномочий органов государственной власти и органов местного самоуправления Воронежской области, осуществляющих работу по увековечению памяти погибших при защите Отечества»</t>
  </si>
  <si>
    <t>78530</t>
  </si>
  <si>
    <t>Региональный проект «Создание условий для развития комфортного жилищного строительства на территории Воронежской области»</t>
  </si>
  <si>
    <t>79770</t>
  </si>
  <si>
    <t>Региональный проект «Содействие развитию коммунальной инфраструктуры государственной (муниципальной) собственности на территории Воронежской области»</t>
  </si>
  <si>
    <t>79740</t>
  </si>
  <si>
    <t>Региональный проект «Современный облик сельских территорий»</t>
  </si>
  <si>
    <t>Региональный проект «Бизнес-спринт (Я выбираю спорт)»</t>
  </si>
  <si>
    <t>L9190</t>
  </si>
  <si>
    <t>Комплекс процессных мероприятий «Развитие массового спорта, спорта высших достижений и подготовка спортивного резерва»</t>
  </si>
  <si>
    <t>Закупка товаров, работ и услуг для муниципальных нужд (обл )</t>
  </si>
  <si>
    <t>S9620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</si>
  <si>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</si>
  <si>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>Основное мероприятие «Межбюджетные трансферты на реализацию природоохранных мероприятий на территории Лискинского муниципального района»</t>
  </si>
  <si>
    <t>88050</t>
  </si>
  <si>
    <t>22</t>
  </si>
  <si>
    <t>55970</t>
  </si>
  <si>
    <t xml:space="preserve"> Межбюджетные трансферты (соф)</t>
  </si>
  <si>
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</t>
  </si>
  <si>
    <t xml:space="preserve"> Закупка товаров, работ и услуг для муниципальных нужд (фед)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</si>
  <si>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</si>
  <si>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Основное мероприятие "Предоставление субсидий муниципальным предприятиям"</t>
  </si>
  <si>
    <t>88070</t>
  </si>
  <si>
    <t>16.1.1</t>
  </si>
  <si>
    <t>79780</t>
  </si>
  <si>
    <t>Основное мероприятие "Строительство, реконструкция и капитальный ремонт культурно-досуговых учреждений в Лискинском муниципальном районе Воронежской области"</t>
  </si>
  <si>
    <t>9.2.2</t>
  </si>
  <si>
    <t>9.5.3</t>
  </si>
  <si>
    <t>12.2.4</t>
  </si>
  <si>
    <t>18.2</t>
  </si>
  <si>
    <t>L7500</t>
  </si>
  <si>
    <t>79430</t>
  </si>
  <si>
    <t>78080</t>
  </si>
  <si>
    <t xml:space="preserve">Расходы на мероприятия по развитию сети организаций доп образования </t>
  </si>
  <si>
    <t>S8420</t>
  </si>
  <si>
    <t>Комплекс процессных мероприятий «Региональная программа в области обращения с отходами, в том числе с твердыми коммунальными отходами»</t>
  </si>
  <si>
    <t>Комплекс процессных мероприятий  «Ремонт объектов теплоэнергетического хозяйства»</t>
  </si>
  <si>
    <t>23</t>
  </si>
  <si>
    <t>23.1</t>
  </si>
  <si>
    <t>23.2</t>
  </si>
  <si>
    <t>20</t>
  </si>
  <si>
    <t>20.1</t>
  </si>
  <si>
    <t>Основное мероприятие "Укрепление материально-технической базы муниципальных предприятий"</t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</si>
  <si>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</si>
  <si>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 xml:space="preserve">Расходы на укрепление материально-технической базы муниципальных предпрриятий </t>
  </si>
  <si>
    <t>88080</t>
  </si>
  <si>
    <t>Основное мероприятие «Формирование механима персонифицированного финансирования в системе дополнительного образования»</t>
  </si>
  <si>
    <t>88280</t>
  </si>
  <si>
    <t xml:space="preserve">Обеспечение комплексного развития сельских территорий </t>
  </si>
  <si>
    <t xml:space="preserve">Расходы на обеспечение комплексного развития сельских территорий </t>
  </si>
  <si>
    <t>Межбюджетные траснферты</t>
  </si>
  <si>
    <r>
      <rPr>
        <b/>
        <sz val="12"/>
        <rFont val="Times New Roman"/>
        <family val="1"/>
        <charset val="204"/>
      </rPr>
      <t>Расходы на организацию системы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</t>
    </r>
  </si>
  <si>
    <t xml:space="preserve">Межбюджетные трансферты </t>
  </si>
  <si>
    <r>
      <rPr>
        <b/>
        <sz val="12"/>
        <rFont val="Times New Roman"/>
        <family val="1"/>
        <charset val="204"/>
      </rPr>
      <t>Расходы на обеспечение мероприятий по формированию экологической культуры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</si>
  <si>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>Межбюджетные трансферты</t>
    </r>
  </si>
  <si>
    <t xml:space="preserve">Расходы за счет субсидии на капитальные вложения в объекты коммунальной инфраструктуры  </t>
  </si>
  <si>
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</si>
  <si>
    <t xml:space="preserve">Расходы на обеспечение по организации мероприятий при осуществлении деятельности по обращению  с животными без владельцев </t>
  </si>
  <si>
    <t>Комплекс процессных мероприятий
«Обеспечение эпизоотического благополучия»</t>
  </si>
  <si>
    <t xml:space="preserve">Расходы на  мероприятия по развитию градостроительной деятельности </t>
  </si>
  <si>
    <t>Расходы на капитальные вложения в объекты инфраструктуры на земельных участках, предназначенных для предоставления семьям, имеющим трех и более детей</t>
  </si>
  <si>
    <r>
      <t xml:space="preserve">Расходы по предоставлению субсидий муниципальным предприятиям                  </t>
    </r>
    <r>
      <rPr>
        <sz val="12"/>
        <rFont val="Times New Roman"/>
        <family val="1"/>
        <charset val="204"/>
      </rPr>
      <t xml:space="preserve">      </t>
    </r>
  </si>
  <si>
    <t xml:space="preserve">Выполнение других расходных обязательств </t>
  </si>
  <si>
    <t>Закупка товаров работ и услуг для муниципальных нужд</t>
  </si>
  <si>
    <t>Муниципальная программа Лискинского муниципального района «Защита  прав потребителей в Лискинском муниципальном районе»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</si>
  <si>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</t>
    </r>
  </si>
  <si>
    <t>Межбюджетные трасферты (обл)</t>
  </si>
  <si>
    <t>Межбюджетные трасферты (соф)</t>
  </si>
  <si>
    <r>
      <t>Расходы на капитальные вложения в объекты культуры</t>
    </r>
    <r>
      <rPr>
        <sz val="12"/>
        <rFont val="Times New Roman"/>
        <family val="1"/>
        <charset val="204"/>
      </rPr>
      <t xml:space="preserve"> </t>
    </r>
  </si>
  <si>
    <t>Закупка товаров , работ и услуг для муниципальных нужд(обл)</t>
  </si>
  <si>
    <t xml:space="preserve">Расходы на мероприятия по адаптации зданий,оснащению и приобретению специального оборудования для организации доступа инвалидов </t>
  </si>
  <si>
    <t>Закупка товаров , работ и услуг для муниципальных нужд</t>
  </si>
  <si>
    <r>
      <rPr>
        <b/>
        <sz val="12"/>
        <rFont val="Times New Roman"/>
        <family val="1"/>
        <charset val="204"/>
      </rPr>
      <t>Реконструкция и капитальный ремонт региональных и муниципальных музеев (в целях достижения значений дополнительного результата</t>
    </r>
    <r>
      <rPr>
        <sz val="12"/>
        <rFont val="Times New Roman"/>
        <family val="1"/>
        <charset val="204"/>
      </rPr>
      <t xml:space="preserve">) </t>
    </r>
  </si>
  <si>
    <t>Реконструкция и капитальный ремонт региональных и муниципальных музеев</t>
  </si>
  <si>
    <t>Расходы на государственную  поддержку лучших работников сельских учреждений культуры</t>
  </si>
  <si>
    <t>Расходы на государственную поддержку отрасли культуры (гос поддержка лучших  учреждений культуры</t>
  </si>
  <si>
    <t xml:space="preserve"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</t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</si>
  <si>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2"/>
        <rFont val="Times New Roman"/>
        <family val="1"/>
        <charset val="204"/>
      </rPr>
      <t xml:space="preserve">                                                            </t>
    </r>
  </si>
  <si>
    <t xml:space="preserve"> Капитальные вложения в объекты муниципальной собственности</t>
  </si>
  <si>
    <t>Иные межбюджетные трансферты бюджетам поселений на приобретение служебного автотранспорта органам местного самоуправления</t>
  </si>
  <si>
    <t>Иные межбюджетные трансферты за счет субсидии на подготовку и проведение празднования памятных дат</t>
  </si>
  <si>
    <r>
      <rPr>
        <sz val="12"/>
        <rFont val="Times New Roman"/>
        <family val="1"/>
        <charset val="204"/>
      </rPr>
      <t>Межбюджетные трансферты (обл</t>
    </r>
    <r>
      <rPr>
        <b/>
        <sz val="12"/>
        <rFont val="Times New Roman"/>
        <family val="1"/>
        <charset val="204"/>
      </rPr>
      <t>)</t>
    </r>
  </si>
  <si>
    <r>
      <t xml:space="preserve">Расходы  на обустройство и восстановление воинских захоронений на территории Воронежской области (вне рамок софинансирования) </t>
    </r>
    <r>
      <rPr>
        <sz val="12"/>
        <rFont val="Times New Roman"/>
        <family val="1"/>
        <charset val="204"/>
      </rPr>
      <t/>
    </r>
  </si>
  <si>
    <t>Другие расходы на социальную поддерку лиц вынужденно покинувших территорию соседних государств_x000D_</t>
  </si>
  <si>
    <t>Расходы на поддержку социально ориентированных некомерческих организаций</t>
  </si>
  <si>
    <t xml:space="preserve">Расходы на капитальный ремонт и ремонт автомобильных дорог общего пользования местного значения                                                                                                         </t>
  </si>
  <si>
    <t>2.6.2</t>
  </si>
  <si>
    <t>Расходы на обеспечение деятельности председателя Контрольно-счетной палаты Лискинского муниципального района и его заместителей</t>
  </si>
  <si>
    <t>Подпрограмма «Предоставление субсидий муниципальным предприятиям  »</t>
  </si>
  <si>
    <t>Расходы за счет иных межбюджетных трансфертов на формирование системы для организации обучения детей с ОВЗ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</si>
  <si>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(работ услуг)»</t>
  </si>
  <si>
    <t xml:space="preserve">
Приложение № 5
к решению  Совета народных депутатов 
Лискинского муниципального района Воронежской области 
от_____________________2024 г. № ____
"Приложение № 6
к решению Совета народных депутатов  Лискинского муниципального района 
Воронежской области "О бюджете Лискинского 
муниципального района Воронежской области 
на 2024год и на плановый период 2025 и 2026 годов"  
                                                                                                           от  26 декабря 2023г. № 168
</t>
  </si>
  <si>
    <t xml:space="preserve">Иные межбюджетные трансферты за счет субсидии на развитие сети учреждений культурно-досугового типа (дополнительные расходы) </t>
  </si>
  <si>
    <t>А5130</t>
  </si>
  <si>
    <t>9.5.1.</t>
  </si>
  <si>
    <t>9.5.4</t>
  </si>
  <si>
    <t>Комплекс процессных мероприятий "Управление государственными финансами"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</si>
  <si>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</si>
  <si>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Иные межбюджетные трансферты за счет субсидии на развитие сети учреждений культурно-досугового типа</t>
  </si>
  <si>
    <t>55130</t>
  </si>
  <si>
    <t xml:space="preserve">Расходы на осуществление государственных полномочий органов государственной власти Воронежской области по реализации отдельных гос полномочий в области организации деятельности по накоплению, сбору, транспортированию, обработке, обезвреживанию и захоронению ТКО  </t>
  </si>
  <si>
    <t>79420</t>
  </si>
  <si>
    <t xml:space="preserve">Расходы за счет субсидии на капитальные вложения в объекты коммунальной инфраструктуры   </t>
  </si>
  <si>
    <r>
      <rPr>
        <b/>
        <sz val="12"/>
        <rFont val="Times New Roman"/>
        <family val="1"/>
        <charset val="204"/>
      </rPr>
      <t xml:space="preserve">   </t>
    </r>
    <r>
      <rPr>
        <sz val="12"/>
        <rFont val="Times New Roman"/>
        <family val="1"/>
        <charset val="204"/>
      </rPr>
      <t>Межбюджетные трансферты</t>
    </r>
  </si>
  <si>
    <t>А5760</t>
  </si>
  <si>
    <t xml:space="preserve">Расходы на приведение территорий дошкольных образовательных организаций к нормативным требованиям </t>
  </si>
  <si>
    <t>S8180</t>
  </si>
  <si>
    <t>L7501</t>
  </si>
  <si>
    <t>S8190</t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</si>
  <si>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</si>
  <si>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</si>
  <si>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</si>
  <si>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</si>
  <si>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</si>
  <si>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</si>
  <si>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</si>
  <si>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</si>
  <si>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</si>
  <si>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</si>
  <si>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</si>
  <si>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</si>
  <si>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</si>
  <si>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</si>
  <si>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</si>
  <si>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</si>
  <si>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</si>
  <si>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</si>
  <si>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</si>
  <si>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Межбюджетные трансферты на реализацию природоохранных мероприятий на территории Лискинского муниципального района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</si>
  <si>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</si>
  <si>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Расходы на создание «умных» спортивных площадок                                              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</si>
  <si>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Закупка и монтаж оборудования для создания "умных" спортивных площадок</t>
    </r>
    <r>
      <rPr>
        <sz val="12"/>
        <rFont val="Times New Roman"/>
        <family val="1"/>
        <charset val="204"/>
      </rPr>
      <t xml:space="preserve">       </t>
    </r>
  </si>
  <si>
    <r>
      <rPr>
        <b/>
        <sz val="12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rFont val="Times New Roman"/>
        <family val="1"/>
        <charset val="204"/>
      </rPr>
      <t xml:space="preserve"> (Межбюджетные трансферты)</t>
    </r>
  </si>
  <si>
    <t>Основное мероприятие"Развитие и поддержка деятельности объединений юных инспекторов движения"</t>
  </si>
  <si>
    <t xml:space="preserve">Расходы на мероприятия по обеспечению безопасности участия детей в дорожном движении </t>
  </si>
  <si>
    <t>Предоставление субсидий бюджетным, автономным учреждениям и иным некоммерческим организациям (соф)</t>
  </si>
  <si>
    <t>Закупка товаров, работ и услуг для муниципальных нужд(обл)</t>
  </si>
  <si>
    <t>Закупка товаров, работ и услуг для муниципальных нужд(соф)</t>
  </si>
  <si>
    <t>Предоставление субсидий бюджетным, автономным учреждениям и иным некоммерческим организациям (обл)</t>
  </si>
  <si>
    <t>80290</t>
  </si>
  <si>
    <t>23.3</t>
  </si>
  <si>
    <t>24</t>
  </si>
  <si>
    <t>24.1</t>
  </si>
  <si>
    <t>24.2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</si>
  <si>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</si>
  <si>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</si>
  <si>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2.3.4</t>
  </si>
  <si>
    <t>2.3.5</t>
  </si>
  <si>
    <t>Муниципальная программа Лискинского муниципального района "Охрана окружающей среды Лискинского муниципального района Воронежской области"</t>
  </si>
  <si>
    <t>19.2</t>
  </si>
  <si>
    <t>22.1.1</t>
  </si>
  <si>
    <t>24.3</t>
  </si>
  <si>
    <t>24.4</t>
  </si>
  <si>
    <t>24.5</t>
  </si>
  <si>
    <t>25.1</t>
  </si>
  <si>
    <t>25.2</t>
  </si>
  <si>
    <t>25.2.1</t>
  </si>
  <si>
    <t>26.3</t>
  </si>
  <si>
    <t>000</t>
  </si>
  <si>
    <r>
      <rPr>
        <b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</si>
  <si>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t>Подпрограмма"Комплексные меры по организации деятельности по накоплению, сбору, транспортированию, обработке, утилизации, обезвреживанию, захоронению твердых коммунальных отходов"</t>
  </si>
  <si>
    <t>Основное мероприятие "Обустройство объекта обработки твердых коммунальных отходов"</t>
  </si>
  <si>
    <t xml:space="preserve">Расходы на мероприятия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в общеобразовательных организациях </t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</si>
  <si>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 (фед)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</si>
  <si>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организациям(фед)</t>
    </r>
  </si>
  <si>
    <t>50500</t>
  </si>
  <si>
    <t xml:space="preserve">Расходы на поощрение муниципальных управленческих команд за счет средств ИМТ из федерального бюджета </t>
  </si>
  <si>
    <t>55490</t>
  </si>
  <si>
    <t>Расходы на организацию бесплатного питания обучающихся из многодетных семей в муниципальных общеобразовательных организациях</t>
  </si>
  <si>
    <t xml:space="preserve">
Закупка товаров, работ и услуг для муниципальных нужд (обл)</t>
  </si>
  <si>
    <t xml:space="preserve">
Предоставление субсидий бюджетным, автономным учреждениям и иным некомерческим организациям (обл)</t>
  </si>
  <si>
    <t>S9970</t>
  </si>
  <si>
    <t xml:space="preserve">
Закупка товаров, работ и услуг для муниципальных нужд (соф)</t>
  </si>
  <si>
    <t xml:space="preserve">
Предоставление субсидий бюджетным, автономным учреждениям и иным некомерческим организациям (соф)</t>
  </si>
  <si>
    <t>82020</t>
  </si>
  <si>
    <t>Подпрограмма «Реконструкция, капитальный, текущий ремонт объектов муниципальной собственности»</t>
  </si>
  <si>
    <t>Основное мероприятие "Реконструкция, капитальный, текущий ремонт объектов муниципальной собственности"</t>
  </si>
  <si>
    <t>Основное мероприятие «Финансовое обеспечение деятельности органов местного самоуправления  Лискинского муниципального района»</t>
  </si>
  <si>
    <t>Основное мероприятие «Финансирование приоритетных социально-значимых расходов местных бюджетов за счет зарезервированных средств»</t>
  </si>
  <si>
    <t>Основное мероприятие «Содержание имущества казны»</t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</si>
  <si>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</si>
  <si>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</si>
  <si>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</si>
  <si>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председателя Совета народных депутатов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</si>
</sst>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5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3"/>
      <color rgb="FF99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9900CC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3"/>
      <color rgb="FF0000FF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3"/>
      <color rgb="FF0000FF"/>
      <name val="Calibri"/>
      <family val="2"/>
      <charset val="204"/>
      <scheme val="minor"/>
    </font>
    <font>
      <b/>
      <i/>
      <sz val="11"/>
      <color rgb="FF0000F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rgb="FF9900CC"/>
      <name val="Times New Roman"/>
      <family val="1"/>
      <charset val="204"/>
    </font>
    <font>
      <b/>
      <sz val="13"/>
      <color rgb="FF6600CC"/>
      <name val="Times New Roman"/>
      <family val="1"/>
      <charset val="204"/>
    </font>
    <font>
      <b/>
      <sz val="13"/>
      <color rgb="FF6600CC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1"/>
      <color rgb="FF9900CC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3"/>
      <color rgb="FF80008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3" fillId="0" borderId="0" applyFont="0" applyFill="0" applyBorder="0" applyAlignment="0" applyProtection="0"/>
  </cellStyleXfs>
  <cellXfs count="203">
    <xf numFmtId="0" fontId="0" fillId="0" borderId="0" xfId="0"/>
    <xf numFmtId="49" fontId="9" fillId="2" borderId="2" xfId="0" applyNumberFormat="1" applyFont="1" applyFill="1" applyBorder="1" applyAlignment="1">
      <alignment horizontal="left" vertical="center"/>
    </xf>
    <xf numFmtId="0" fontId="1" fillId="2" borderId="0" xfId="0" applyFont="1" applyFill="1"/>
    <xf numFmtId="0" fontId="16" fillId="2" borderId="0" xfId="0" applyFont="1" applyFill="1"/>
    <xf numFmtId="49" fontId="15" fillId="2" borderId="2" xfId="0" applyNumberFormat="1" applyFont="1" applyFill="1" applyBorder="1" applyAlignment="1">
      <alignment horizontal="left" vertical="center"/>
    </xf>
    <xf numFmtId="164" fontId="9" fillId="2" borderId="1" xfId="0" applyNumberFormat="1" applyFont="1" applyFill="1" applyBorder="1" applyAlignment="1">
      <alignment horizontal="center" vertical="center"/>
    </xf>
    <xf numFmtId="0" fontId="18" fillId="2" borderId="0" xfId="0" applyFont="1" applyFill="1"/>
    <xf numFmtId="49" fontId="8" fillId="2" borderId="2" xfId="0" applyNumberFormat="1" applyFont="1" applyFill="1" applyBorder="1" applyAlignment="1">
      <alignment horizontal="left" vertical="center"/>
    </xf>
    <xf numFmtId="164" fontId="9" fillId="2" borderId="3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left" vertical="center"/>
    </xf>
    <xf numFmtId="0" fontId="28" fillId="2" borderId="0" xfId="0" applyFont="1" applyFill="1"/>
    <xf numFmtId="164" fontId="20" fillId="2" borderId="3" xfId="0" applyNumberFormat="1" applyFont="1" applyFill="1" applyBorder="1" applyAlignment="1">
      <alignment horizontal="center" vertical="center"/>
    </xf>
    <xf numFmtId="0" fontId="19" fillId="2" borderId="0" xfId="0" applyFont="1" applyFill="1"/>
    <xf numFmtId="0" fontId="17" fillId="2" borderId="0" xfId="0" applyFont="1" applyFill="1"/>
    <xf numFmtId="0" fontId="5" fillId="2" borderId="0" xfId="0" applyFont="1" applyFill="1"/>
    <xf numFmtId="49" fontId="6" fillId="2" borderId="2" xfId="0" applyNumberFormat="1" applyFont="1" applyFill="1" applyBorder="1" applyAlignment="1">
      <alignment horizontal="left" vertical="center"/>
    </xf>
    <xf numFmtId="49" fontId="13" fillId="2" borderId="2" xfId="0" applyNumberFormat="1" applyFont="1" applyFill="1" applyBorder="1" applyAlignment="1">
      <alignment horizontal="left" vertical="center"/>
    </xf>
    <xf numFmtId="0" fontId="21" fillId="2" borderId="0" xfId="0" applyFont="1" applyFill="1"/>
    <xf numFmtId="0" fontId="30" fillId="2" borderId="0" xfId="0" applyFont="1" applyFill="1"/>
    <xf numFmtId="0" fontId="22" fillId="2" borderId="0" xfId="0" applyFont="1" applyFill="1"/>
    <xf numFmtId="0" fontId="23" fillId="2" borderId="0" xfId="0" applyFont="1" applyFill="1"/>
    <xf numFmtId="0" fontId="0" fillId="2" borderId="0" xfId="0" applyFill="1"/>
    <xf numFmtId="0" fontId="4" fillId="2" borderId="0" xfId="0" applyFont="1" applyFill="1"/>
    <xf numFmtId="0" fontId="7" fillId="2" borderId="0" xfId="0" applyFont="1" applyFill="1" applyBorder="1"/>
    <xf numFmtId="0" fontId="7" fillId="2" borderId="8" xfId="0" applyFont="1" applyFill="1" applyBorder="1"/>
    <xf numFmtId="0" fontId="27" fillId="2" borderId="0" xfId="0" applyFont="1" applyFill="1"/>
    <xf numFmtId="49" fontId="32" fillId="2" borderId="2" xfId="0" applyNumberFormat="1" applyFont="1" applyFill="1" applyBorder="1" applyAlignment="1">
      <alignment horizontal="left" vertical="center"/>
    </xf>
    <xf numFmtId="164" fontId="20" fillId="2" borderId="1" xfId="0" applyNumberFormat="1" applyFont="1" applyFill="1" applyBorder="1" applyAlignment="1">
      <alignment horizontal="center" vertical="center"/>
    </xf>
    <xf numFmtId="49" fontId="12" fillId="2" borderId="2" xfId="0" applyNumberFormat="1" applyFont="1" applyFill="1" applyBorder="1" applyAlignment="1">
      <alignment horizontal="left" vertical="center"/>
    </xf>
    <xf numFmtId="0" fontId="7" fillId="2" borderId="0" xfId="0" applyFont="1" applyFill="1"/>
    <xf numFmtId="164" fontId="3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5" fillId="2" borderId="0" xfId="0" applyFont="1" applyFill="1" applyAlignment="1">
      <alignment horizontal="center" vertical="center"/>
    </xf>
    <xf numFmtId="164" fontId="10" fillId="2" borderId="3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49" fontId="29" fillId="2" borderId="2" xfId="0" applyNumberFormat="1" applyFont="1" applyFill="1" applyBorder="1" applyAlignment="1">
      <alignment horizontal="left" vertical="center"/>
    </xf>
    <xf numFmtId="164" fontId="3" fillId="2" borderId="3" xfId="0" applyNumberFormat="1" applyFont="1" applyFill="1" applyBorder="1" applyAlignment="1">
      <alignment horizontal="center" vertical="center"/>
    </xf>
    <xf numFmtId="49" fontId="9" fillId="2" borderId="15" xfId="0" applyNumberFormat="1" applyFont="1" applyFill="1" applyBorder="1" applyAlignment="1">
      <alignment horizontal="left" vertical="center"/>
    </xf>
    <xf numFmtId="0" fontId="36" fillId="2" borderId="0" xfId="0" applyFont="1" applyFill="1"/>
    <xf numFmtId="0" fontId="33" fillId="2" borderId="0" xfId="0" applyFont="1" applyFill="1"/>
    <xf numFmtId="0" fontId="34" fillId="2" borderId="0" xfId="0" applyFont="1" applyFill="1"/>
    <xf numFmtId="164" fontId="18" fillId="2" borderId="0" xfId="0" applyNumberFormat="1" applyFont="1" applyFill="1"/>
    <xf numFmtId="0" fontId="38" fillId="2" borderId="0" xfId="0" applyFont="1" applyFill="1"/>
    <xf numFmtId="0" fontId="39" fillId="2" borderId="0" xfId="0" applyFont="1" applyFill="1"/>
    <xf numFmtId="0" fontId="9" fillId="2" borderId="0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49" fontId="13" fillId="2" borderId="1" xfId="0" applyNumberFormat="1" applyFont="1" applyFill="1" applyBorder="1" applyAlignment="1">
      <alignment horizontal="left" vertical="center"/>
    </xf>
    <xf numFmtId="49" fontId="9" fillId="2" borderId="0" xfId="0" applyNumberFormat="1" applyFont="1" applyFill="1" applyBorder="1" applyAlignment="1">
      <alignment horizontal="left" vertical="center"/>
    </xf>
    <xf numFmtId="49" fontId="41" fillId="2" borderId="2" xfId="0" applyNumberFormat="1" applyFont="1" applyFill="1" applyBorder="1" applyAlignment="1">
      <alignment horizontal="left" vertical="center"/>
    </xf>
    <xf numFmtId="0" fontId="42" fillId="2" borderId="0" xfId="0" applyFont="1" applyFill="1"/>
    <xf numFmtId="49" fontId="40" fillId="2" borderId="2" xfId="0" applyNumberFormat="1" applyFont="1" applyFill="1" applyBorder="1" applyAlignment="1">
      <alignment horizontal="left" vertical="center"/>
    </xf>
    <xf numFmtId="164" fontId="12" fillId="2" borderId="1" xfId="0" applyNumberFormat="1" applyFont="1" applyFill="1" applyBorder="1" applyAlignment="1">
      <alignment horizontal="center" vertical="center"/>
    </xf>
    <xf numFmtId="164" fontId="24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164" fontId="12" fillId="2" borderId="3" xfId="0" applyNumberFormat="1" applyFont="1" applyFill="1" applyBorder="1" applyAlignment="1">
      <alignment horizontal="center" vertical="center"/>
    </xf>
    <xf numFmtId="49" fontId="12" fillId="2" borderId="18" xfId="0" applyNumberFormat="1" applyFont="1" applyFill="1" applyBorder="1" applyAlignment="1">
      <alignment horizontal="left" vertical="center"/>
    </xf>
    <xf numFmtId="49" fontId="9" fillId="2" borderId="18" xfId="0" applyNumberFormat="1" applyFont="1" applyFill="1" applyBorder="1" applyAlignment="1">
      <alignment horizontal="left" vertical="center"/>
    </xf>
    <xf numFmtId="164" fontId="12" fillId="2" borderId="0" xfId="0" applyNumberFormat="1" applyFont="1" applyFill="1" applyBorder="1" applyAlignment="1">
      <alignment horizontal="center" vertical="center"/>
    </xf>
    <xf numFmtId="0" fontId="31" fillId="2" borderId="0" xfId="0" applyFont="1" applyFill="1"/>
    <xf numFmtId="49" fontId="13" fillId="2" borderId="18" xfId="0" applyNumberFormat="1" applyFont="1" applyFill="1" applyBorder="1" applyAlignment="1">
      <alignment horizontal="left" vertical="center"/>
    </xf>
    <xf numFmtId="164" fontId="13" fillId="2" borderId="0" xfId="0" applyNumberFormat="1" applyFont="1" applyFill="1" applyBorder="1" applyAlignment="1">
      <alignment horizontal="center" vertical="center"/>
    </xf>
    <xf numFmtId="0" fontId="44" fillId="2" borderId="0" xfId="0" applyFont="1" applyFill="1"/>
    <xf numFmtId="0" fontId="14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37" fillId="2" borderId="0" xfId="0" applyFont="1" applyFill="1" applyAlignment="1">
      <alignment vertical="center"/>
    </xf>
    <xf numFmtId="0" fontId="26" fillId="2" borderId="0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25" fillId="2" borderId="0" xfId="0" applyFont="1" applyFill="1" applyBorder="1" applyAlignment="1">
      <alignment horizontal="left" vertical="center" wrapText="1"/>
    </xf>
    <xf numFmtId="164" fontId="8" fillId="2" borderId="0" xfId="0" applyNumberFormat="1" applyFont="1" applyFill="1" applyBorder="1" applyAlignment="1">
      <alignment horizontal="center" vertical="center"/>
    </xf>
    <xf numFmtId="0" fontId="48" fillId="2" borderId="0" xfId="0" applyFont="1" applyFill="1" applyAlignment="1">
      <alignment horizontal="left" vertical="center"/>
    </xf>
    <xf numFmtId="0" fontId="27" fillId="2" borderId="0" xfId="0" applyFont="1" applyFill="1" applyAlignment="1">
      <alignment horizontal="center" vertical="center"/>
    </xf>
    <xf numFmtId="0" fontId="49" fillId="2" borderId="0" xfId="0" applyFont="1" applyFill="1"/>
    <xf numFmtId="0" fontId="50" fillId="2" borderId="0" xfId="0" applyFont="1" applyFill="1"/>
    <xf numFmtId="164" fontId="5" fillId="2" borderId="0" xfId="0" applyNumberFormat="1" applyFont="1" applyFill="1"/>
    <xf numFmtId="0" fontId="51" fillId="2" borderId="0" xfId="0" applyFont="1" applyFill="1"/>
    <xf numFmtId="0" fontId="5" fillId="2" borderId="0" xfId="0" applyFont="1" applyFill="1" applyAlignment="1">
      <alignment vertical="center"/>
    </xf>
    <xf numFmtId="0" fontId="52" fillId="2" borderId="0" xfId="0" applyFont="1" applyFill="1"/>
    <xf numFmtId="49" fontId="8" fillId="2" borderId="0" xfId="0" applyNumberFormat="1" applyFont="1" applyFill="1" applyBorder="1" applyAlignment="1">
      <alignment horizontal="center" vertical="center"/>
    </xf>
    <xf numFmtId="0" fontId="53" fillId="2" borderId="0" xfId="0" applyFont="1" applyFill="1"/>
    <xf numFmtId="0" fontId="54" fillId="2" borderId="0" xfId="0" applyFont="1" applyFill="1"/>
    <xf numFmtId="164" fontId="8" fillId="0" borderId="1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horizontal="right" vertical="top" wrapText="1"/>
    </xf>
    <xf numFmtId="0" fontId="10" fillId="2" borderId="0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left" vertical="center" wrapText="1"/>
    </xf>
    <xf numFmtId="49" fontId="15" fillId="0" borderId="4" xfId="0" applyNumberFormat="1" applyFont="1" applyFill="1" applyBorder="1" applyAlignment="1">
      <alignment horizontal="center" vertical="center" wrapText="1"/>
    </xf>
    <xf numFmtId="49" fontId="15" fillId="0" borderId="10" xfId="0" applyNumberFormat="1" applyFont="1" applyFill="1" applyBorder="1" applyAlignment="1">
      <alignment horizontal="center" vertical="center" wrapText="1"/>
    </xf>
    <xf numFmtId="49" fontId="15" fillId="0" borderId="3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 wrapText="1"/>
    </xf>
    <xf numFmtId="49" fontId="15" fillId="0" borderId="4" xfId="0" applyNumberFormat="1" applyFont="1" applyFill="1" applyBorder="1" applyAlignment="1">
      <alignment horizontal="center" vertical="center" wrapText="1"/>
    </xf>
    <xf numFmtId="49" fontId="15" fillId="0" borderId="4" xfId="0" applyNumberFormat="1" applyFont="1" applyFill="1" applyBorder="1" applyAlignment="1">
      <alignment horizontal="center" vertical="center"/>
    </xf>
    <xf numFmtId="49" fontId="15" fillId="0" borderId="10" xfId="0" applyNumberFormat="1" applyFont="1" applyFill="1" applyBorder="1" applyAlignment="1">
      <alignment horizontal="center" vertical="center"/>
    </xf>
    <xf numFmtId="49" fontId="15" fillId="0" borderId="3" xfId="0" applyNumberFormat="1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 wrapText="1"/>
    </xf>
    <xf numFmtId="49" fontId="15" fillId="0" borderId="4" xfId="0" applyNumberFormat="1" applyFont="1" applyFill="1" applyBorder="1" applyAlignment="1">
      <alignment vertical="center"/>
    </xf>
    <xf numFmtId="49" fontId="15" fillId="0" borderId="10" xfId="0" applyNumberFormat="1" applyFont="1" applyFill="1" applyBorder="1" applyAlignment="1">
      <alignment vertical="center"/>
    </xf>
    <xf numFmtId="49" fontId="15" fillId="0" borderId="3" xfId="0" applyNumberFormat="1" applyFont="1" applyFill="1" applyBorder="1" applyAlignment="1">
      <alignment vertical="center"/>
    </xf>
    <xf numFmtId="164" fontId="15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/>
    </xf>
    <xf numFmtId="49" fontId="15" fillId="0" borderId="6" xfId="0" applyNumberFormat="1" applyFont="1" applyFill="1" applyBorder="1" applyAlignment="1">
      <alignment horizontal="center" vertical="center"/>
    </xf>
    <xf numFmtId="0" fontId="25" fillId="0" borderId="4" xfId="0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/>
    </xf>
    <xf numFmtId="49" fontId="15" fillId="0" borderId="10" xfId="0" applyNumberFormat="1" applyFont="1" applyFill="1" applyBorder="1" applyAlignment="1">
      <alignment horizontal="center" vertical="center"/>
    </xf>
    <xf numFmtId="49" fontId="15" fillId="0" borderId="3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11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15" fillId="0" borderId="12" xfId="0" applyNumberFormat="1" applyFont="1" applyFill="1" applyBorder="1" applyAlignment="1">
      <alignment horizontal="center" vertical="center"/>
    </xf>
    <xf numFmtId="49" fontId="15" fillId="0" borderId="13" xfId="0" applyNumberFormat="1" applyFont="1" applyFill="1" applyBorder="1" applyAlignment="1">
      <alignment horizontal="center" vertical="center"/>
    </xf>
    <xf numFmtId="49" fontId="15" fillId="0" borderId="14" xfId="0" applyNumberFormat="1" applyFont="1" applyFill="1" applyBorder="1" applyAlignment="1">
      <alignment horizontal="center" vertical="center"/>
    </xf>
    <xf numFmtId="49" fontId="8" fillId="0" borderId="12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45" fillId="0" borderId="1" xfId="0" applyNumberFormat="1" applyFont="1" applyFill="1" applyBorder="1" applyAlignment="1">
      <alignment horizontal="center" vertical="center" wrapText="1"/>
    </xf>
    <xf numFmtId="49" fontId="8" fillId="0" borderId="13" xfId="0" applyNumberFormat="1" applyFont="1" applyFill="1" applyBorder="1" applyAlignment="1">
      <alignment horizontal="center" vertical="center"/>
    </xf>
    <xf numFmtId="49" fontId="46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left" vertical="top" wrapText="1"/>
    </xf>
    <xf numFmtId="0" fontId="25" fillId="0" borderId="1" xfId="0" applyFont="1" applyFill="1" applyBorder="1" applyAlignment="1">
      <alignment horizontal="left" wrapText="1"/>
    </xf>
    <xf numFmtId="49" fontId="8" fillId="0" borderId="4" xfId="0" applyNumberFormat="1" applyFont="1" applyFill="1" applyBorder="1" applyAlignment="1">
      <alignment horizontal="center" vertical="center"/>
    </xf>
    <xf numFmtId="164" fontId="15" fillId="0" borderId="3" xfId="0" applyNumberFormat="1" applyFont="1" applyFill="1" applyBorder="1" applyAlignment="1">
      <alignment horizontal="center" vertical="center"/>
    </xf>
    <xf numFmtId="49" fontId="8" fillId="0" borderId="10" xfId="0" applyNumberFormat="1" applyFont="1" applyFill="1" applyBorder="1" applyAlignment="1">
      <alignment horizontal="center" vertical="center"/>
    </xf>
    <xf numFmtId="0" fontId="26" fillId="0" borderId="0" xfId="0" applyFont="1" applyFill="1" applyAlignment="1">
      <alignment wrapText="1"/>
    </xf>
    <xf numFmtId="0" fontId="26" fillId="0" borderId="4" xfId="0" applyFont="1" applyFill="1" applyBorder="1" applyAlignment="1">
      <alignment horizontal="left" vertical="center" wrapText="1"/>
    </xf>
    <xf numFmtId="49" fontId="26" fillId="0" borderId="1" xfId="0" applyNumberFormat="1" applyFont="1" applyFill="1" applyBorder="1" applyAlignment="1">
      <alignment horizontal="left" vertical="center" wrapText="1"/>
    </xf>
    <xf numFmtId="49" fontId="15" fillId="0" borderId="12" xfId="0" applyNumberFormat="1" applyFont="1" applyFill="1" applyBorder="1" applyAlignment="1">
      <alignment horizontal="center" vertical="center"/>
    </xf>
    <xf numFmtId="49" fontId="15" fillId="0" borderId="13" xfId="0" applyNumberFormat="1" applyFont="1" applyFill="1" applyBorder="1" applyAlignment="1">
      <alignment horizontal="center" vertical="center"/>
    </xf>
    <xf numFmtId="49" fontId="15" fillId="0" borderId="14" xfId="0" applyNumberFormat="1" applyFont="1" applyFill="1" applyBorder="1" applyAlignment="1">
      <alignment horizontal="center" vertical="center"/>
    </xf>
    <xf numFmtId="49" fontId="15" fillId="0" borderId="16" xfId="0" applyNumberFormat="1" applyFont="1" applyFill="1" applyBorder="1" applyAlignment="1">
      <alignment horizontal="center" vertical="center"/>
    </xf>
    <xf numFmtId="49" fontId="15" fillId="0" borderId="0" xfId="0" applyNumberFormat="1" applyFont="1" applyFill="1" applyBorder="1" applyAlignment="1">
      <alignment horizontal="center" vertical="center"/>
    </xf>
    <xf numFmtId="49" fontId="15" fillId="0" borderId="17" xfId="0" applyNumberFormat="1" applyFont="1" applyFill="1" applyBorder="1" applyAlignment="1">
      <alignment horizontal="center" vertical="center"/>
    </xf>
    <xf numFmtId="49" fontId="15" fillId="0" borderId="7" xfId="0" applyNumberFormat="1" applyFont="1" applyFill="1" applyBorder="1" applyAlignment="1">
      <alignment horizontal="center" vertical="center"/>
    </xf>
    <xf numFmtId="49" fontId="15" fillId="0" borderId="8" xfId="0" applyNumberFormat="1" applyFont="1" applyFill="1" applyBorder="1" applyAlignment="1">
      <alignment horizontal="center" vertical="center"/>
    </xf>
    <xf numFmtId="49" fontId="15" fillId="0" borderId="9" xfId="0" applyNumberFormat="1" applyFont="1" applyFill="1" applyBorder="1" applyAlignment="1">
      <alignment horizontal="center" vertical="center"/>
    </xf>
    <xf numFmtId="0" fontId="8" fillId="0" borderId="1" xfId="1" applyNumberFormat="1" applyFont="1" applyFill="1" applyBorder="1" applyAlignment="1">
      <alignment horizontal="center" vertical="center"/>
    </xf>
    <xf numFmtId="43" fontId="8" fillId="0" borderId="1" xfId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left" wrapText="1"/>
    </xf>
    <xf numFmtId="49" fontId="8" fillId="0" borderId="4" xfId="0" applyNumberFormat="1" applyFont="1" applyFill="1" applyBorder="1" applyAlignment="1">
      <alignment horizontal="center" vertical="center"/>
    </xf>
    <xf numFmtId="49" fontId="8" fillId="0" borderId="10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49" fontId="15" fillId="0" borderId="12" xfId="0" applyNumberFormat="1" applyFont="1" applyFill="1" applyBorder="1" applyAlignment="1">
      <alignment vertical="center"/>
    </xf>
    <xf numFmtId="49" fontId="15" fillId="0" borderId="13" xfId="0" applyNumberFormat="1" applyFont="1" applyFill="1" applyBorder="1" applyAlignment="1">
      <alignment vertical="center"/>
    </xf>
    <xf numFmtId="49" fontId="15" fillId="0" borderId="14" xfId="0" applyNumberFormat="1" applyFont="1" applyFill="1" applyBorder="1" applyAlignment="1">
      <alignment vertical="center"/>
    </xf>
    <xf numFmtId="49" fontId="15" fillId="0" borderId="7" xfId="0" applyNumberFormat="1" applyFont="1" applyFill="1" applyBorder="1" applyAlignment="1">
      <alignment vertical="center"/>
    </xf>
    <xf numFmtId="49" fontId="15" fillId="0" borderId="8" xfId="0" applyNumberFormat="1" applyFont="1" applyFill="1" applyBorder="1" applyAlignment="1">
      <alignment vertical="center"/>
    </xf>
    <xf numFmtId="49" fontId="15" fillId="0" borderId="9" xfId="0" applyNumberFormat="1" applyFont="1" applyFill="1" applyBorder="1" applyAlignment="1">
      <alignment vertical="center"/>
    </xf>
    <xf numFmtId="49" fontId="8" fillId="0" borderId="3" xfId="0" applyNumberFormat="1" applyFont="1" applyFill="1" applyBorder="1" applyAlignment="1">
      <alignment horizontal="center" vertical="center" wrapText="1"/>
    </xf>
    <xf numFmtId="49" fontId="15" fillId="0" borderId="5" xfId="0" applyNumberFormat="1" applyFont="1" applyFill="1" applyBorder="1" applyAlignment="1">
      <alignment horizontal="center" vertical="center"/>
    </xf>
    <xf numFmtId="49" fontId="15" fillId="0" borderId="0" xfId="0" applyNumberFormat="1" applyFont="1" applyFill="1" applyBorder="1" applyAlignment="1">
      <alignment horizontal="center" vertical="center"/>
    </xf>
    <xf numFmtId="0" fontId="25" fillId="0" borderId="6" xfId="0" applyFont="1" applyFill="1" applyBorder="1" applyAlignment="1">
      <alignment horizontal="left" vertical="center" wrapText="1"/>
    </xf>
    <xf numFmtId="164" fontId="15" fillId="0" borderId="9" xfId="0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/>
    </xf>
    <xf numFmtId="49" fontId="8" fillId="0" borderId="9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wrapText="1"/>
    </xf>
    <xf numFmtId="49" fontId="8" fillId="0" borderId="0" xfId="0" applyNumberFormat="1" applyFont="1" applyFill="1" applyBorder="1" applyAlignment="1">
      <alignment horizontal="center" vertical="center"/>
    </xf>
    <xf numFmtId="0" fontId="47" fillId="0" borderId="12" xfId="0" applyFont="1" applyFill="1" applyBorder="1" applyAlignment="1"/>
    <xf numFmtId="0" fontId="47" fillId="0" borderId="13" xfId="0" applyFont="1" applyFill="1" applyBorder="1" applyAlignment="1"/>
    <xf numFmtId="0" fontId="47" fillId="0" borderId="14" xfId="0" applyFont="1" applyFill="1" applyBorder="1" applyAlignment="1"/>
    <xf numFmtId="0" fontId="47" fillId="0" borderId="1" xfId="0" applyFont="1" applyFill="1" applyBorder="1" applyAlignment="1"/>
    <xf numFmtId="0" fontId="26" fillId="0" borderId="1" xfId="0" applyFont="1" applyFill="1" applyBorder="1" applyAlignment="1">
      <alignment horizontal="left" vertical="center"/>
    </xf>
    <xf numFmtId="0" fontId="15" fillId="0" borderId="3" xfId="0" applyFont="1" applyFill="1" applyBorder="1" applyAlignment="1">
      <alignment horizontal="center" vertical="center" wrapText="1"/>
    </xf>
    <xf numFmtId="164" fontId="46" fillId="0" borderId="1" xfId="0" applyNumberFormat="1" applyFont="1" applyFill="1" applyBorder="1" applyAlignment="1">
      <alignment horizontal="center" vertical="center"/>
    </xf>
    <xf numFmtId="49" fontId="8" fillId="0" borderId="12" xfId="0" applyNumberFormat="1" applyFont="1" applyFill="1" applyBorder="1" applyAlignment="1">
      <alignment horizontal="center" vertical="center"/>
    </xf>
    <xf numFmtId="49" fontId="8" fillId="0" borderId="13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8" fillId="0" borderId="16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49" fontId="8" fillId="0" borderId="17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/>
    </xf>
    <xf numFmtId="49" fontId="8" fillId="0" borderId="8" xfId="0" applyNumberFormat="1" applyFont="1" applyFill="1" applyBorder="1" applyAlignment="1">
      <alignment horizontal="center" vertical="center"/>
    </xf>
    <xf numFmtId="49" fontId="8" fillId="0" borderId="9" xfId="0" applyNumberFormat="1" applyFont="1" applyFill="1" applyBorder="1" applyAlignment="1">
      <alignment horizontal="center" vertical="center"/>
    </xf>
    <xf numFmtId="0" fontId="26" fillId="0" borderId="0" xfId="0" applyFont="1" applyFill="1" applyAlignment="1">
      <alignment horizontal="left" vertical="center" wrapText="1"/>
    </xf>
    <xf numFmtId="0" fontId="25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left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15" fillId="0" borderId="10" xfId="0" applyNumberFormat="1" applyFont="1" applyFill="1" applyBorder="1" applyAlignment="1">
      <alignment horizontal="center" vertical="center" wrapText="1"/>
    </xf>
    <xf numFmtId="49" fontId="15" fillId="0" borderId="3" xfId="0" applyNumberFormat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vertical="center" wrapText="1"/>
    </xf>
    <xf numFmtId="49" fontId="15" fillId="0" borderId="7" xfId="0" applyNumberFormat="1" applyFont="1" applyFill="1" applyBorder="1" applyAlignment="1">
      <alignment horizontal="center" vertical="center"/>
    </xf>
    <xf numFmtId="49" fontId="15" fillId="0" borderId="8" xfId="0" applyNumberFormat="1" applyFont="1" applyFill="1" applyBorder="1" applyAlignment="1">
      <alignment horizontal="center" vertical="center"/>
    </xf>
    <xf numFmtId="49" fontId="15" fillId="0" borderId="9" xfId="0" applyNumberFormat="1" applyFont="1" applyFill="1" applyBorder="1" applyAlignment="1">
      <alignment horizontal="center" vertical="center"/>
    </xf>
    <xf numFmtId="0" fontId="26" fillId="0" borderId="1" xfId="0" applyFont="1" applyFill="1" applyBorder="1"/>
    <xf numFmtId="0" fontId="25" fillId="0" borderId="1" xfId="0" applyFont="1" applyFill="1" applyBorder="1" applyAlignment="1">
      <alignment wrapText="1"/>
    </xf>
    <xf numFmtId="0" fontId="26" fillId="0" borderId="1" xfId="0" applyFont="1" applyFill="1" applyBorder="1" applyAlignment="1">
      <alignment vertical="center" wrapText="1"/>
    </xf>
    <xf numFmtId="0" fontId="26" fillId="0" borderId="1" xfId="0" applyFont="1" applyFill="1" applyBorder="1" applyAlignment="1">
      <alignment horizontal="right" vertical="center" wrapText="1"/>
    </xf>
    <xf numFmtId="0" fontId="27" fillId="0" borderId="4" xfId="0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center" vertical="center"/>
    </xf>
    <xf numFmtId="0" fontId="27" fillId="0" borderId="3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800080"/>
      <color rgb="FF0000FF"/>
      <color rgb="FF9900CC"/>
      <color rgb="FF6600FF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76"/>
  <sheetViews>
    <sheetView tabSelected="1" view="pageBreakPreview" topLeftCell="B1" zoomScale="90" zoomScaleNormal="90" zoomScaleSheetLayoutView="90" workbookViewId="0">
      <selection activeCell="A2" sqref="A2:L2"/>
    </sheetView>
  </sheetViews>
  <sheetFormatPr defaultColWidth="9.140625" defaultRowHeight="17.25" x14ac:dyDescent="0.25"/>
  <cols>
    <col min="1" max="1" width="7.85546875" style="47" customWidth="1"/>
    <col min="2" max="2" width="79.85546875" style="72" customWidth="1"/>
    <col min="3" max="3" width="7.28515625" style="73" customWidth="1"/>
    <col min="4" max="4" width="6.5703125" style="73" customWidth="1"/>
    <col min="5" max="5" width="7.7109375" style="73" customWidth="1"/>
    <col min="6" max="6" width="9.140625" style="73"/>
    <col min="7" max="7" width="11.42578125" style="73" bestFit="1" customWidth="1"/>
    <col min="8" max="9" width="9.140625" style="73"/>
    <col min="10" max="12" width="19.85546875" style="73" customWidth="1"/>
    <col min="13" max="13" width="10.5703125" style="22" hidden="1" customWidth="1"/>
    <col min="14" max="16" width="0" style="22" hidden="1" customWidth="1"/>
    <col min="17" max="17" width="9.140625" style="22"/>
    <col min="18" max="19" width="9.140625" style="22" hidden="1" customWidth="1"/>
    <col min="20" max="20" width="19.28515625" style="22" hidden="1" customWidth="1"/>
    <col min="21" max="22" width="0" style="22" hidden="1" customWidth="1"/>
    <col min="23" max="16384" width="9.140625" style="22"/>
  </cols>
  <sheetData>
    <row r="1" spans="1:16" ht="249" customHeight="1" x14ac:dyDescent="0.25">
      <c r="A1" s="84" t="s">
        <v>575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</row>
    <row r="2" spans="1:16" ht="63" customHeight="1" x14ac:dyDescent="0.25">
      <c r="A2" s="85" t="s">
        <v>476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</row>
    <row r="3" spans="1:16" ht="33.6" customHeight="1" x14ac:dyDescent="0.25">
      <c r="A3" s="45"/>
      <c r="B3" s="67"/>
      <c r="C3" s="68"/>
      <c r="D3" s="68"/>
      <c r="E3" s="68"/>
      <c r="F3" s="68"/>
      <c r="G3" s="68"/>
      <c r="H3" s="68"/>
      <c r="I3" s="68"/>
      <c r="J3" s="68"/>
      <c r="K3" s="68"/>
      <c r="L3" s="69" t="s">
        <v>123</v>
      </c>
    </row>
    <row r="4" spans="1:16" s="32" customFormat="1" ht="18.75" x14ac:dyDescent="0.25">
      <c r="A4" s="46" t="s">
        <v>126</v>
      </c>
      <c r="B4" s="86" t="s">
        <v>0</v>
      </c>
      <c r="C4" s="88" t="s">
        <v>120</v>
      </c>
      <c r="D4" s="89"/>
      <c r="E4" s="89"/>
      <c r="F4" s="90"/>
      <c r="G4" s="91" t="s">
        <v>121</v>
      </c>
      <c r="H4" s="91" t="s">
        <v>122</v>
      </c>
      <c r="I4" s="91" t="s">
        <v>124</v>
      </c>
      <c r="J4" s="92" t="s">
        <v>362</v>
      </c>
      <c r="K4" s="92" t="s">
        <v>378</v>
      </c>
      <c r="L4" s="92" t="s">
        <v>475</v>
      </c>
    </row>
    <row r="5" spans="1:16" s="33" customFormat="1" ht="16.5" x14ac:dyDescent="0.25">
      <c r="A5" s="1">
        <v>1</v>
      </c>
      <c r="B5" s="93">
        <v>2</v>
      </c>
      <c r="C5" s="94" t="s">
        <v>79</v>
      </c>
      <c r="D5" s="94"/>
      <c r="E5" s="94"/>
      <c r="F5" s="94"/>
      <c r="G5" s="95">
        <v>4</v>
      </c>
      <c r="H5" s="95">
        <v>5</v>
      </c>
      <c r="I5" s="95">
        <v>6</v>
      </c>
      <c r="J5" s="92">
        <v>7</v>
      </c>
      <c r="K5" s="92">
        <v>8</v>
      </c>
      <c r="L5" s="92">
        <v>9</v>
      </c>
    </row>
    <row r="6" spans="1:16" s="35" customFormat="1" ht="20.25" x14ac:dyDescent="0.25">
      <c r="A6" s="1"/>
      <c r="B6" s="86" t="s">
        <v>125</v>
      </c>
      <c r="C6" s="96"/>
      <c r="D6" s="96"/>
      <c r="E6" s="96"/>
      <c r="F6" s="97"/>
      <c r="G6" s="98"/>
      <c r="H6" s="99"/>
      <c r="I6" s="100"/>
      <c r="J6" s="101">
        <f>+J7+J32+J194+J216+J229+J236+J252+J272+J289+J360+J366+J380+J416+J466+J475+J480+J495+J502+J510+J514+J524+J540+J562+J517+J491</f>
        <v>4142330.1999999997</v>
      </c>
      <c r="K6" s="101">
        <f>+K7+K32+K194+K216+K229+K236+K252+K272+K289+K360+K366+K380+K416+K466+K475+K480+K495+K502+K510+K514+K524+K540+K562+K517+K491</f>
        <v>3234374.4999999995</v>
      </c>
      <c r="L6" s="101">
        <f>+L7+L32+L194+L216+L229+L236+L252+L272+L289+L360+L366+L380+L416+L466+L475+L480+L495+L502+L510+L514+L524+L540+L562+L517+L491</f>
        <v>3274543.1999999997</v>
      </c>
      <c r="M6" s="34" t="e">
        <f>SUM(M7+M32+M194+M216+M229+M236+M252+M272+M289+M360+M366+#REF!+M380+M416+M466+#REF!+M510+M540+M562+#REF!+#REF!+M524)</f>
        <v>#REF!</v>
      </c>
      <c r="N6" s="34" t="e">
        <f>SUM(N7+N32+N194+N216+N229+N236+N252+N272+N289+N360+N366+#REF!+N380+N416+N466+#REF!+N510+N540+N562+#REF!+#REF!+N524)</f>
        <v>#REF!</v>
      </c>
      <c r="O6" s="34" t="e">
        <f>SUM(O7+O32+O194+O216+O229+O236+O252+O272+O289+O360+O366+#REF!+O380+O416+O466+#REF!+O510+O540+O562+#REF!+#REF!+O524)</f>
        <v>#REF!</v>
      </c>
      <c r="P6" s="34" t="e">
        <f>SUM(P7+P32+P194+P216+P229+P236+P252+P272+P289+P360+P366+#REF!+P380+P416+P466+#REF!+P510+P540+P562+#REF!+#REF!+P524)</f>
        <v>#REF!</v>
      </c>
    </row>
    <row r="7" spans="1:16" s="23" customFormat="1" ht="31.5" x14ac:dyDescent="0.25">
      <c r="A7" s="29">
        <v>1</v>
      </c>
      <c r="B7" s="86" t="s">
        <v>628</v>
      </c>
      <c r="C7" s="96" t="s">
        <v>1</v>
      </c>
      <c r="D7" s="96">
        <v>0</v>
      </c>
      <c r="E7" s="96" t="s">
        <v>2</v>
      </c>
      <c r="F7" s="97" t="s">
        <v>3</v>
      </c>
      <c r="G7" s="102"/>
      <c r="H7" s="103"/>
      <c r="I7" s="104"/>
      <c r="J7" s="105">
        <f>SUM(J8+J28)</f>
        <v>4965</v>
      </c>
      <c r="K7" s="105">
        <f t="shared" ref="K7" si="0">SUM(K8+K28)</f>
        <v>4950</v>
      </c>
      <c r="L7" s="105">
        <f>SUM(L8+L28)</f>
        <v>4950</v>
      </c>
    </row>
    <row r="8" spans="1:16" s="15" customFormat="1" ht="31.5" x14ac:dyDescent="0.25">
      <c r="A8" s="17" t="s">
        <v>127</v>
      </c>
      <c r="B8" s="86" t="s">
        <v>629</v>
      </c>
      <c r="C8" s="96" t="s">
        <v>1</v>
      </c>
      <c r="D8" s="96">
        <v>1</v>
      </c>
      <c r="E8" s="96" t="s">
        <v>2</v>
      </c>
      <c r="F8" s="97" t="s">
        <v>3</v>
      </c>
      <c r="G8" s="102"/>
      <c r="H8" s="103"/>
      <c r="I8" s="104"/>
      <c r="J8" s="105">
        <f>SUM(J9+J12+J15+J20+J23+J26)</f>
        <v>4895</v>
      </c>
      <c r="K8" s="105">
        <f t="shared" ref="K8:L8" si="1">SUM(K9+K12+K15+K20+K23+K26)</f>
        <v>4880</v>
      </c>
      <c r="L8" s="105">
        <f t="shared" si="1"/>
        <v>4880</v>
      </c>
    </row>
    <row r="9" spans="1:16" s="3" customFormat="1" ht="36" customHeight="1" x14ac:dyDescent="0.25">
      <c r="A9" s="10" t="s">
        <v>128</v>
      </c>
      <c r="B9" s="86" t="s">
        <v>410</v>
      </c>
      <c r="C9" s="96" t="s">
        <v>1</v>
      </c>
      <c r="D9" s="96">
        <v>1</v>
      </c>
      <c r="E9" s="96" t="s">
        <v>1</v>
      </c>
      <c r="F9" s="97" t="s">
        <v>3</v>
      </c>
      <c r="G9" s="102"/>
      <c r="H9" s="103"/>
      <c r="I9" s="104"/>
      <c r="J9" s="105">
        <f>SUM(J10)</f>
        <v>4775</v>
      </c>
      <c r="K9" s="105">
        <f t="shared" ref="K9:L9" si="2">SUM(K10)</f>
        <v>4775</v>
      </c>
      <c r="L9" s="105">
        <f t="shared" si="2"/>
        <v>4775</v>
      </c>
    </row>
    <row r="10" spans="1:16" s="6" customFormat="1" x14ac:dyDescent="0.3">
      <c r="A10" s="1"/>
      <c r="B10" s="86" t="s">
        <v>411</v>
      </c>
      <c r="C10" s="96" t="s">
        <v>1</v>
      </c>
      <c r="D10" s="96">
        <v>1</v>
      </c>
      <c r="E10" s="96" t="s">
        <v>1</v>
      </c>
      <c r="F10" s="97">
        <v>80900</v>
      </c>
      <c r="G10" s="102"/>
      <c r="H10" s="103"/>
      <c r="I10" s="104"/>
      <c r="J10" s="105">
        <f>SUM(J11)</f>
        <v>4775</v>
      </c>
      <c r="K10" s="105">
        <f>SUM(K11)</f>
        <v>4775</v>
      </c>
      <c r="L10" s="105">
        <f>SUM(L11)</f>
        <v>4775</v>
      </c>
    </row>
    <row r="11" spans="1:16" s="30" customFormat="1" ht="19.5" customHeight="1" x14ac:dyDescent="0.3">
      <c r="A11" s="16"/>
      <c r="B11" s="87" t="s">
        <v>180</v>
      </c>
      <c r="C11" s="106" t="s">
        <v>1</v>
      </c>
      <c r="D11" s="106" t="s">
        <v>38</v>
      </c>
      <c r="E11" s="106" t="s">
        <v>1</v>
      </c>
      <c r="F11" s="106" t="s">
        <v>6</v>
      </c>
      <c r="G11" s="107">
        <v>200</v>
      </c>
      <c r="H11" s="107" t="s">
        <v>4</v>
      </c>
      <c r="I11" s="107" t="s">
        <v>91</v>
      </c>
      <c r="J11" s="83">
        <v>4775</v>
      </c>
      <c r="K11" s="83">
        <v>4775</v>
      </c>
      <c r="L11" s="83">
        <v>4775</v>
      </c>
      <c r="M11" s="30">
        <v>450</v>
      </c>
      <c r="N11" s="30">
        <v>468</v>
      </c>
    </row>
    <row r="12" spans="1:16" s="13" customFormat="1" ht="33.75" customHeight="1" x14ac:dyDescent="0.3">
      <c r="A12" s="10" t="s">
        <v>271</v>
      </c>
      <c r="B12" s="86" t="s">
        <v>340</v>
      </c>
      <c r="C12" s="96" t="s">
        <v>1</v>
      </c>
      <c r="D12" s="96" t="s">
        <v>38</v>
      </c>
      <c r="E12" s="96" t="s">
        <v>7</v>
      </c>
      <c r="F12" s="96" t="s">
        <v>3</v>
      </c>
      <c r="G12" s="108"/>
      <c r="H12" s="108"/>
      <c r="I12" s="108"/>
      <c r="J12" s="105">
        <f>SUM(J13)</f>
        <v>100</v>
      </c>
      <c r="K12" s="105">
        <f t="shared" ref="K12:L12" si="3">SUM(K13)</f>
        <v>85</v>
      </c>
      <c r="L12" s="105">
        <f t="shared" si="3"/>
        <v>85</v>
      </c>
    </row>
    <row r="13" spans="1:16" s="21" customFormat="1" ht="36.6" customHeight="1" x14ac:dyDescent="0.3">
      <c r="A13" s="1"/>
      <c r="B13" s="86" t="s">
        <v>341</v>
      </c>
      <c r="C13" s="96" t="s">
        <v>1</v>
      </c>
      <c r="D13" s="96" t="s">
        <v>38</v>
      </c>
      <c r="E13" s="96" t="s">
        <v>7</v>
      </c>
      <c r="F13" s="96" t="s">
        <v>6</v>
      </c>
      <c r="G13" s="108"/>
      <c r="H13" s="108"/>
      <c r="I13" s="108"/>
      <c r="J13" s="105">
        <f>SUM(J14)</f>
        <v>100</v>
      </c>
      <c r="K13" s="105">
        <f t="shared" ref="K13:L13" si="4">SUM(K14)</f>
        <v>85</v>
      </c>
      <c r="L13" s="105">
        <f t="shared" si="4"/>
        <v>85</v>
      </c>
    </row>
    <row r="14" spans="1:16" s="30" customFormat="1" ht="16.5" customHeight="1" x14ac:dyDescent="0.3">
      <c r="A14" s="16"/>
      <c r="B14" s="87" t="s">
        <v>180</v>
      </c>
      <c r="C14" s="106" t="s">
        <v>1</v>
      </c>
      <c r="D14" s="106" t="s">
        <v>38</v>
      </c>
      <c r="E14" s="106" t="s">
        <v>7</v>
      </c>
      <c r="F14" s="106" t="s">
        <v>6</v>
      </c>
      <c r="G14" s="107" t="s">
        <v>181</v>
      </c>
      <c r="H14" s="107" t="s">
        <v>4</v>
      </c>
      <c r="I14" s="107" t="s">
        <v>91</v>
      </c>
      <c r="J14" s="83">
        <v>100</v>
      </c>
      <c r="K14" s="83">
        <v>85</v>
      </c>
      <c r="L14" s="83">
        <v>85</v>
      </c>
    </row>
    <row r="15" spans="1:16" s="13" customFormat="1" ht="18" customHeight="1" x14ac:dyDescent="0.3">
      <c r="A15" s="10" t="s">
        <v>342</v>
      </c>
      <c r="B15" s="86" t="s">
        <v>343</v>
      </c>
      <c r="C15" s="96" t="s">
        <v>1</v>
      </c>
      <c r="D15" s="96" t="s">
        <v>38</v>
      </c>
      <c r="E15" s="96" t="s">
        <v>4</v>
      </c>
      <c r="F15" s="96" t="s">
        <v>3</v>
      </c>
      <c r="G15" s="108"/>
      <c r="H15" s="108"/>
      <c r="I15" s="108"/>
      <c r="J15" s="105">
        <f>SUM(J16)</f>
        <v>10</v>
      </c>
      <c r="K15" s="105">
        <f t="shared" ref="K15:L15" si="5">SUM(K16)</f>
        <v>10</v>
      </c>
      <c r="L15" s="105">
        <f t="shared" si="5"/>
        <v>10</v>
      </c>
    </row>
    <row r="16" spans="1:16" s="21" customFormat="1" ht="18.75" customHeight="1" x14ac:dyDescent="0.3">
      <c r="A16" s="1"/>
      <c r="B16" s="86" t="s">
        <v>344</v>
      </c>
      <c r="C16" s="96" t="s">
        <v>1</v>
      </c>
      <c r="D16" s="96" t="s">
        <v>38</v>
      </c>
      <c r="E16" s="96" t="s">
        <v>4</v>
      </c>
      <c r="F16" s="96" t="s">
        <v>6</v>
      </c>
      <c r="G16" s="108"/>
      <c r="H16" s="108"/>
      <c r="I16" s="108"/>
      <c r="J16" s="105">
        <f>+SUM(J17:J19)</f>
        <v>10</v>
      </c>
      <c r="K16" s="105">
        <f>+SUM(K17:K19)</f>
        <v>10</v>
      </c>
      <c r="L16" s="105">
        <f>+SUM(L17:L19)</f>
        <v>10</v>
      </c>
    </row>
    <row r="17" spans="1:18" s="20" customFormat="1" ht="15.75" customHeight="1" x14ac:dyDescent="0.3">
      <c r="A17" s="16"/>
      <c r="B17" s="87" t="s">
        <v>180</v>
      </c>
      <c r="C17" s="106" t="s">
        <v>1</v>
      </c>
      <c r="D17" s="106" t="s">
        <v>38</v>
      </c>
      <c r="E17" s="106" t="s">
        <v>4</v>
      </c>
      <c r="F17" s="106" t="s">
        <v>6</v>
      </c>
      <c r="G17" s="107" t="s">
        <v>181</v>
      </c>
      <c r="H17" s="107" t="s">
        <v>4</v>
      </c>
      <c r="I17" s="107" t="s">
        <v>91</v>
      </c>
      <c r="J17" s="83">
        <v>10</v>
      </c>
      <c r="K17" s="83">
        <v>10</v>
      </c>
      <c r="L17" s="83">
        <v>10</v>
      </c>
    </row>
    <row r="18" spans="1:18" s="20" customFormat="1" ht="34.15" hidden="1" customHeight="1" x14ac:dyDescent="0.3">
      <c r="A18" s="16"/>
      <c r="B18" s="87" t="s">
        <v>352</v>
      </c>
      <c r="C18" s="106" t="s">
        <v>1</v>
      </c>
      <c r="D18" s="106" t="s">
        <v>38</v>
      </c>
      <c r="E18" s="106" t="s">
        <v>4</v>
      </c>
      <c r="F18" s="106" t="s">
        <v>11</v>
      </c>
      <c r="G18" s="107" t="s">
        <v>181</v>
      </c>
      <c r="H18" s="107" t="s">
        <v>34</v>
      </c>
      <c r="I18" s="107" t="s">
        <v>1</v>
      </c>
      <c r="J18" s="83">
        <v>0</v>
      </c>
      <c r="K18" s="83">
        <v>0</v>
      </c>
      <c r="L18" s="83">
        <v>0</v>
      </c>
    </row>
    <row r="19" spans="1:18" s="20" customFormat="1" ht="19.149999999999999" hidden="1" customHeight="1" x14ac:dyDescent="0.3">
      <c r="A19" s="16"/>
      <c r="B19" s="87" t="s">
        <v>180</v>
      </c>
      <c r="C19" s="106" t="s">
        <v>1</v>
      </c>
      <c r="D19" s="106" t="s">
        <v>38</v>
      </c>
      <c r="E19" s="106" t="s">
        <v>4</v>
      </c>
      <c r="F19" s="106" t="s">
        <v>11</v>
      </c>
      <c r="G19" s="107" t="s">
        <v>181</v>
      </c>
      <c r="H19" s="107" t="s">
        <v>33</v>
      </c>
      <c r="I19" s="107" t="s">
        <v>4</v>
      </c>
      <c r="J19" s="83">
        <v>0</v>
      </c>
      <c r="K19" s="83">
        <v>0</v>
      </c>
      <c r="L19" s="83">
        <v>0</v>
      </c>
      <c r="R19" s="20" t="s">
        <v>360</v>
      </c>
    </row>
    <row r="20" spans="1:18" s="13" customFormat="1" ht="28.5" customHeight="1" x14ac:dyDescent="0.3">
      <c r="A20" s="10" t="s">
        <v>345</v>
      </c>
      <c r="B20" s="86" t="s">
        <v>346</v>
      </c>
      <c r="C20" s="96" t="s">
        <v>1</v>
      </c>
      <c r="D20" s="96" t="s">
        <v>38</v>
      </c>
      <c r="E20" s="96" t="s">
        <v>21</v>
      </c>
      <c r="F20" s="96" t="s">
        <v>3</v>
      </c>
      <c r="G20" s="108"/>
      <c r="H20" s="108"/>
      <c r="I20" s="108"/>
      <c r="J20" s="105">
        <f>SUM(J21)</f>
        <v>10</v>
      </c>
      <c r="K20" s="105">
        <f t="shared" ref="K20:L20" si="6">SUM(K21)</f>
        <v>10</v>
      </c>
      <c r="L20" s="105">
        <f t="shared" si="6"/>
        <v>10</v>
      </c>
    </row>
    <row r="21" spans="1:18" s="21" customFormat="1" ht="22.9" customHeight="1" x14ac:dyDescent="0.3">
      <c r="A21" s="1"/>
      <c r="B21" s="86" t="s">
        <v>347</v>
      </c>
      <c r="C21" s="96" t="s">
        <v>1</v>
      </c>
      <c r="D21" s="96" t="s">
        <v>38</v>
      </c>
      <c r="E21" s="96" t="s">
        <v>21</v>
      </c>
      <c r="F21" s="96" t="s">
        <v>6</v>
      </c>
      <c r="G21" s="108"/>
      <c r="H21" s="108"/>
      <c r="I21" s="108"/>
      <c r="J21" s="105">
        <f>SUM(J22)</f>
        <v>10</v>
      </c>
      <c r="K21" s="105">
        <f t="shared" ref="K21:L21" si="7">SUM(K22)</f>
        <v>10</v>
      </c>
      <c r="L21" s="105">
        <f t="shared" si="7"/>
        <v>10</v>
      </c>
    </row>
    <row r="22" spans="1:18" s="20" customFormat="1" ht="15.6" customHeight="1" x14ac:dyDescent="0.3">
      <c r="A22" s="16"/>
      <c r="B22" s="87" t="s">
        <v>180</v>
      </c>
      <c r="C22" s="106" t="s">
        <v>1</v>
      </c>
      <c r="D22" s="106" t="s">
        <v>38</v>
      </c>
      <c r="E22" s="106" t="s">
        <v>21</v>
      </c>
      <c r="F22" s="106" t="s">
        <v>6</v>
      </c>
      <c r="G22" s="107" t="s">
        <v>181</v>
      </c>
      <c r="H22" s="107" t="s">
        <v>4</v>
      </c>
      <c r="I22" s="107" t="s">
        <v>91</v>
      </c>
      <c r="J22" s="83">
        <v>10</v>
      </c>
      <c r="K22" s="83">
        <v>10</v>
      </c>
      <c r="L22" s="83">
        <v>10</v>
      </c>
    </row>
    <row r="23" spans="1:18" s="13" customFormat="1" ht="27.6" hidden="1" customHeight="1" x14ac:dyDescent="0.3">
      <c r="A23" s="10" t="s">
        <v>348</v>
      </c>
      <c r="B23" s="86" t="s">
        <v>412</v>
      </c>
      <c r="C23" s="96" t="s">
        <v>1</v>
      </c>
      <c r="D23" s="96" t="s">
        <v>38</v>
      </c>
      <c r="E23" s="96" t="s">
        <v>30</v>
      </c>
      <c r="F23" s="96" t="s">
        <v>3</v>
      </c>
      <c r="G23" s="108"/>
      <c r="H23" s="108"/>
      <c r="I23" s="108"/>
      <c r="J23" s="105">
        <f>SUM(J24)</f>
        <v>0</v>
      </c>
      <c r="K23" s="105">
        <f>SUM(K24)</f>
        <v>0</v>
      </c>
      <c r="L23" s="105">
        <f>SUM(L24)</f>
        <v>0</v>
      </c>
    </row>
    <row r="24" spans="1:18" s="21" customFormat="1" ht="39" hidden="1" customHeight="1" x14ac:dyDescent="0.3">
      <c r="A24" s="1"/>
      <c r="B24" s="86" t="s">
        <v>349</v>
      </c>
      <c r="C24" s="96" t="s">
        <v>1</v>
      </c>
      <c r="D24" s="96" t="s">
        <v>38</v>
      </c>
      <c r="E24" s="96" t="s">
        <v>30</v>
      </c>
      <c r="F24" s="96" t="s">
        <v>6</v>
      </c>
      <c r="G24" s="108"/>
      <c r="H24" s="108"/>
      <c r="I24" s="108"/>
      <c r="J24" s="105">
        <f>SUM(J25)</f>
        <v>0</v>
      </c>
      <c r="K24" s="105">
        <f t="shared" ref="K24:L24" si="8">SUM(K25)</f>
        <v>0</v>
      </c>
      <c r="L24" s="105">
        <f t="shared" si="8"/>
        <v>0</v>
      </c>
    </row>
    <row r="25" spans="1:18" s="20" customFormat="1" ht="24" hidden="1" customHeight="1" x14ac:dyDescent="0.3">
      <c r="A25" s="16"/>
      <c r="B25" s="87" t="s">
        <v>180</v>
      </c>
      <c r="C25" s="106" t="s">
        <v>1</v>
      </c>
      <c r="D25" s="106" t="s">
        <v>38</v>
      </c>
      <c r="E25" s="106" t="s">
        <v>30</v>
      </c>
      <c r="F25" s="106" t="s">
        <v>6</v>
      </c>
      <c r="G25" s="107" t="s">
        <v>181</v>
      </c>
      <c r="H25" s="107" t="s">
        <v>4</v>
      </c>
      <c r="I25" s="107" t="s">
        <v>91</v>
      </c>
      <c r="J25" s="83">
        <v>0</v>
      </c>
      <c r="K25" s="83">
        <v>0</v>
      </c>
      <c r="L25" s="83">
        <v>0</v>
      </c>
    </row>
    <row r="26" spans="1:18" s="20" customFormat="1" ht="34.15" hidden="1" customHeight="1" x14ac:dyDescent="0.3">
      <c r="A26" s="10" t="s">
        <v>348</v>
      </c>
      <c r="B26" s="86" t="s">
        <v>474</v>
      </c>
      <c r="C26" s="96" t="s">
        <v>1</v>
      </c>
      <c r="D26" s="96" t="s">
        <v>38</v>
      </c>
      <c r="E26" s="96" t="s">
        <v>5</v>
      </c>
      <c r="F26" s="96" t="s">
        <v>3</v>
      </c>
      <c r="G26" s="107"/>
      <c r="H26" s="107"/>
      <c r="I26" s="107"/>
      <c r="J26" s="105">
        <f>J27</f>
        <v>0</v>
      </c>
      <c r="K26" s="105">
        <f t="shared" ref="K26:L26" si="9">K27</f>
        <v>0</v>
      </c>
      <c r="L26" s="105">
        <f t="shared" si="9"/>
        <v>0</v>
      </c>
    </row>
    <row r="27" spans="1:18" s="20" customFormat="1" ht="49.9" hidden="1" customHeight="1" x14ac:dyDescent="0.3">
      <c r="A27" s="16"/>
      <c r="B27" s="109" t="s">
        <v>473</v>
      </c>
      <c r="C27" s="106" t="s">
        <v>1</v>
      </c>
      <c r="D27" s="106" t="s">
        <v>38</v>
      </c>
      <c r="E27" s="106" t="s">
        <v>5</v>
      </c>
      <c r="F27" s="106" t="s">
        <v>472</v>
      </c>
      <c r="G27" s="107" t="s">
        <v>189</v>
      </c>
      <c r="H27" s="107" t="s">
        <v>33</v>
      </c>
      <c r="I27" s="107" t="s">
        <v>35</v>
      </c>
      <c r="J27" s="83">
        <v>0</v>
      </c>
      <c r="K27" s="83">
        <v>0</v>
      </c>
      <c r="L27" s="83">
        <v>0</v>
      </c>
    </row>
    <row r="28" spans="1:18" s="2" customFormat="1" ht="47.25" x14ac:dyDescent="0.25">
      <c r="A28" s="17" t="s">
        <v>129</v>
      </c>
      <c r="B28" s="86" t="s">
        <v>413</v>
      </c>
      <c r="C28" s="96" t="s">
        <v>1</v>
      </c>
      <c r="D28" s="96">
        <v>2</v>
      </c>
      <c r="E28" s="96" t="s">
        <v>2</v>
      </c>
      <c r="F28" s="96" t="s">
        <v>3</v>
      </c>
      <c r="G28" s="110"/>
      <c r="H28" s="110"/>
      <c r="I28" s="110"/>
      <c r="J28" s="105">
        <f>SUM(J29)</f>
        <v>70</v>
      </c>
      <c r="K28" s="105">
        <f t="shared" ref="K28:L28" si="10">SUM(K29)</f>
        <v>70</v>
      </c>
      <c r="L28" s="105">
        <f t="shared" si="10"/>
        <v>70</v>
      </c>
    </row>
    <row r="29" spans="1:18" s="3" customFormat="1" ht="31.5" x14ac:dyDescent="0.25">
      <c r="A29" s="10" t="s">
        <v>130</v>
      </c>
      <c r="B29" s="86" t="s">
        <v>350</v>
      </c>
      <c r="C29" s="96" t="s">
        <v>1</v>
      </c>
      <c r="D29" s="96">
        <v>2</v>
      </c>
      <c r="E29" s="96" t="s">
        <v>1</v>
      </c>
      <c r="F29" s="96" t="s">
        <v>3</v>
      </c>
      <c r="G29" s="110"/>
      <c r="H29" s="110"/>
      <c r="I29" s="110"/>
      <c r="J29" s="105">
        <f>SUM(J30)</f>
        <v>70</v>
      </c>
      <c r="K29" s="105">
        <f t="shared" ref="K29:L30" si="11">SUM(K30)</f>
        <v>70</v>
      </c>
      <c r="L29" s="105">
        <f t="shared" si="11"/>
        <v>70</v>
      </c>
    </row>
    <row r="30" spans="1:18" s="6" customFormat="1" x14ac:dyDescent="0.3">
      <c r="A30" s="1"/>
      <c r="B30" s="86" t="s">
        <v>351</v>
      </c>
      <c r="C30" s="96" t="s">
        <v>1</v>
      </c>
      <c r="D30" s="96">
        <v>2</v>
      </c>
      <c r="E30" s="96" t="s">
        <v>1</v>
      </c>
      <c r="F30" s="96">
        <v>80900</v>
      </c>
      <c r="G30" s="110"/>
      <c r="H30" s="110"/>
      <c r="I30" s="110"/>
      <c r="J30" s="105">
        <f>SUM(J31)</f>
        <v>70</v>
      </c>
      <c r="K30" s="105">
        <f t="shared" si="11"/>
        <v>70</v>
      </c>
      <c r="L30" s="105">
        <f t="shared" si="11"/>
        <v>70</v>
      </c>
    </row>
    <row r="31" spans="1:18" s="30" customFormat="1" x14ac:dyDescent="0.3">
      <c r="A31" s="16"/>
      <c r="B31" s="87" t="s">
        <v>180</v>
      </c>
      <c r="C31" s="106" t="s">
        <v>1</v>
      </c>
      <c r="D31" s="106" t="s">
        <v>70</v>
      </c>
      <c r="E31" s="106" t="s">
        <v>1</v>
      </c>
      <c r="F31" s="106" t="s">
        <v>6</v>
      </c>
      <c r="G31" s="111" t="s">
        <v>181</v>
      </c>
      <c r="H31" s="111" t="s">
        <v>4</v>
      </c>
      <c r="I31" s="111" t="s">
        <v>91</v>
      </c>
      <c r="J31" s="83">
        <v>70</v>
      </c>
      <c r="K31" s="83">
        <v>70</v>
      </c>
      <c r="L31" s="83">
        <v>70</v>
      </c>
    </row>
    <row r="32" spans="1:18" s="74" customFormat="1" ht="18.75" x14ac:dyDescent="0.3">
      <c r="A32" s="29" t="s">
        <v>70</v>
      </c>
      <c r="B32" s="86" t="s">
        <v>8</v>
      </c>
      <c r="C32" s="96" t="s">
        <v>7</v>
      </c>
      <c r="D32" s="96">
        <v>0</v>
      </c>
      <c r="E32" s="96" t="s">
        <v>2</v>
      </c>
      <c r="F32" s="96" t="s">
        <v>3</v>
      </c>
      <c r="G32" s="110"/>
      <c r="H32" s="110"/>
      <c r="I32" s="110"/>
      <c r="J32" s="105">
        <f>+J33+J54+J123+J150+J160+J170+J181</f>
        <v>2068652.7999999998</v>
      </c>
      <c r="K32" s="105">
        <f>+K33+K54+K123+K150+K160+K170+K181</f>
        <v>1992026.6</v>
      </c>
      <c r="L32" s="105">
        <f>+L33+L54+L123+L150+L160+L170+L181</f>
        <v>2034084.9000000001</v>
      </c>
    </row>
    <row r="33" spans="1:22" s="15" customFormat="1" ht="16.5" x14ac:dyDescent="0.25">
      <c r="A33" s="17" t="s">
        <v>131</v>
      </c>
      <c r="B33" s="86" t="s">
        <v>9</v>
      </c>
      <c r="C33" s="96" t="s">
        <v>7</v>
      </c>
      <c r="D33" s="96">
        <v>1</v>
      </c>
      <c r="E33" s="96" t="s">
        <v>1</v>
      </c>
      <c r="F33" s="96" t="s">
        <v>3</v>
      </c>
      <c r="G33" s="110"/>
      <c r="H33" s="110"/>
      <c r="I33" s="110"/>
      <c r="J33" s="105">
        <f>SUM(J34)</f>
        <v>477236.89999999997</v>
      </c>
      <c r="K33" s="105">
        <f t="shared" ref="K33:L33" si="12">SUM(K34)</f>
        <v>463808.9</v>
      </c>
      <c r="L33" s="105">
        <f t="shared" si="12"/>
        <v>486796.9</v>
      </c>
      <c r="M33" s="76"/>
    </row>
    <row r="34" spans="1:22" s="3" customFormat="1" ht="31.5" x14ac:dyDescent="0.25">
      <c r="A34" s="10" t="s">
        <v>132</v>
      </c>
      <c r="B34" s="86" t="s">
        <v>10</v>
      </c>
      <c r="C34" s="96" t="s">
        <v>7</v>
      </c>
      <c r="D34" s="96">
        <v>1</v>
      </c>
      <c r="E34" s="96" t="s">
        <v>1</v>
      </c>
      <c r="F34" s="96" t="s">
        <v>3</v>
      </c>
      <c r="G34" s="110"/>
      <c r="H34" s="110"/>
      <c r="I34" s="110"/>
      <c r="J34" s="105">
        <f>+J35+J40+J44+J49+J46</f>
        <v>477236.89999999997</v>
      </c>
      <c r="K34" s="105">
        <f t="shared" ref="K34:P34" si="13">+K35+K40+K44+K49+K46</f>
        <v>463808.9</v>
      </c>
      <c r="L34" s="105">
        <f t="shared" si="13"/>
        <v>486796.9</v>
      </c>
      <c r="M34" s="54">
        <f t="shared" si="13"/>
        <v>0</v>
      </c>
      <c r="N34" s="54">
        <f t="shared" si="13"/>
        <v>0</v>
      </c>
      <c r="O34" s="54">
        <f t="shared" si="13"/>
        <v>0</v>
      </c>
      <c r="P34" s="54">
        <f t="shared" si="13"/>
        <v>0</v>
      </c>
      <c r="V34" s="3" t="s">
        <v>359</v>
      </c>
    </row>
    <row r="35" spans="1:22" s="6" customFormat="1" ht="31.5" x14ac:dyDescent="0.3">
      <c r="A35" s="4"/>
      <c r="B35" s="86" t="s">
        <v>12</v>
      </c>
      <c r="C35" s="96" t="s">
        <v>7</v>
      </c>
      <c r="D35" s="96">
        <v>1</v>
      </c>
      <c r="E35" s="96" t="s">
        <v>1</v>
      </c>
      <c r="F35" s="96" t="s">
        <v>11</v>
      </c>
      <c r="G35" s="110"/>
      <c r="H35" s="110"/>
      <c r="I35" s="110"/>
      <c r="J35" s="105">
        <f>SUM(J36:J39)</f>
        <v>189992.3</v>
      </c>
      <c r="K35" s="105">
        <f t="shared" ref="K35:L35" si="14">SUM(K36:K39)</f>
        <v>181009</v>
      </c>
      <c r="L35" s="105">
        <f t="shared" si="14"/>
        <v>188020</v>
      </c>
    </row>
    <row r="36" spans="1:22" s="30" customFormat="1" ht="31.5" x14ac:dyDescent="0.3">
      <c r="A36" s="7"/>
      <c r="B36" s="87" t="s">
        <v>209</v>
      </c>
      <c r="C36" s="106" t="s">
        <v>7</v>
      </c>
      <c r="D36" s="106">
        <v>1</v>
      </c>
      <c r="E36" s="106" t="s">
        <v>1</v>
      </c>
      <c r="F36" s="106" t="s">
        <v>11</v>
      </c>
      <c r="G36" s="111" t="s">
        <v>183</v>
      </c>
      <c r="H36" s="111" t="s">
        <v>33</v>
      </c>
      <c r="I36" s="111" t="s">
        <v>1</v>
      </c>
      <c r="J36" s="83">
        <v>65410</v>
      </c>
      <c r="K36" s="83">
        <v>68576</v>
      </c>
      <c r="L36" s="83">
        <v>71318</v>
      </c>
    </row>
    <row r="37" spans="1:22" s="30" customFormat="1" x14ac:dyDescent="0.3">
      <c r="A37" s="7"/>
      <c r="B37" s="87" t="s">
        <v>180</v>
      </c>
      <c r="C37" s="106" t="s">
        <v>7</v>
      </c>
      <c r="D37" s="106">
        <v>1</v>
      </c>
      <c r="E37" s="106" t="s">
        <v>1</v>
      </c>
      <c r="F37" s="106" t="s">
        <v>11</v>
      </c>
      <c r="G37" s="111" t="s">
        <v>181</v>
      </c>
      <c r="H37" s="111" t="s">
        <v>33</v>
      </c>
      <c r="I37" s="111" t="s">
        <v>1</v>
      </c>
      <c r="J37" s="83">
        <v>74283.100000000006</v>
      </c>
      <c r="K37" s="83">
        <v>60897</v>
      </c>
      <c r="L37" s="83">
        <v>64231</v>
      </c>
      <c r="M37" s="30">
        <v>-3000</v>
      </c>
      <c r="N37" s="30">
        <v>-3000</v>
      </c>
      <c r="O37" s="30">
        <v>-3000</v>
      </c>
    </row>
    <row r="38" spans="1:22" s="30" customFormat="1" x14ac:dyDescent="0.3">
      <c r="A38" s="7"/>
      <c r="B38" s="87" t="s">
        <v>184</v>
      </c>
      <c r="C38" s="106" t="s">
        <v>7</v>
      </c>
      <c r="D38" s="106">
        <v>1</v>
      </c>
      <c r="E38" s="106" t="s">
        <v>1</v>
      </c>
      <c r="F38" s="106" t="s">
        <v>11</v>
      </c>
      <c r="G38" s="111" t="s">
        <v>185</v>
      </c>
      <c r="H38" s="111" t="s">
        <v>33</v>
      </c>
      <c r="I38" s="111" t="s">
        <v>1</v>
      </c>
      <c r="J38" s="83">
        <v>5634.5</v>
      </c>
      <c r="K38" s="83">
        <v>6447</v>
      </c>
      <c r="L38" s="83">
        <v>6447</v>
      </c>
    </row>
    <row r="39" spans="1:22" s="30" customFormat="1" ht="31.5" x14ac:dyDescent="0.3">
      <c r="A39" s="7"/>
      <c r="B39" s="87" t="s">
        <v>190</v>
      </c>
      <c r="C39" s="106" t="s">
        <v>7</v>
      </c>
      <c r="D39" s="106">
        <v>1</v>
      </c>
      <c r="E39" s="106" t="s">
        <v>1</v>
      </c>
      <c r="F39" s="106" t="s">
        <v>11</v>
      </c>
      <c r="G39" s="111" t="s">
        <v>189</v>
      </c>
      <c r="H39" s="111" t="s">
        <v>33</v>
      </c>
      <c r="I39" s="111" t="s">
        <v>1</v>
      </c>
      <c r="J39" s="83">
        <v>44664.7</v>
      </c>
      <c r="K39" s="83">
        <v>45089</v>
      </c>
      <c r="L39" s="83">
        <v>46024</v>
      </c>
    </row>
    <row r="40" spans="1:22" s="6" customFormat="1" ht="31.5" x14ac:dyDescent="0.3">
      <c r="A40" s="4"/>
      <c r="B40" s="86" t="s">
        <v>384</v>
      </c>
      <c r="C40" s="96" t="s">
        <v>7</v>
      </c>
      <c r="D40" s="96">
        <v>1</v>
      </c>
      <c r="E40" s="96" t="s">
        <v>1</v>
      </c>
      <c r="F40" s="96">
        <v>78290</v>
      </c>
      <c r="G40" s="110"/>
      <c r="H40" s="110"/>
      <c r="I40" s="110"/>
      <c r="J40" s="105">
        <f>SUM(J41:J43)</f>
        <v>278316.79999999999</v>
      </c>
      <c r="K40" s="105">
        <f t="shared" ref="K40:L40" si="15">SUM(K41:K43)</f>
        <v>282799.90000000002</v>
      </c>
      <c r="L40" s="105">
        <f t="shared" si="15"/>
        <v>298776.90000000002</v>
      </c>
    </row>
    <row r="41" spans="1:22" s="30" customFormat="1" ht="31.5" x14ac:dyDescent="0.3">
      <c r="A41" s="7"/>
      <c r="B41" s="87" t="s">
        <v>209</v>
      </c>
      <c r="C41" s="106" t="s">
        <v>7</v>
      </c>
      <c r="D41" s="106">
        <v>1</v>
      </c>
      <c r="E41" s="106" t="s">
        <v>1</v>
      </c>
      <c r="F41" s="106">
        <v>78290</v>
      </c>
      <c r="G41" s="111" t="s">
        <v>183</v>
      </c>
      <c r="H41" s="111" t="s">
        <v>33</v>
      </c>
      <c r="I41" s="111" t="s">
        <v>1</v>
      </c>
      <c r="J41" s="83">
        <v>210873.7</v>
      </c>
      <c r="K41" s="83">
        <v>215262</v>
      </c>
      <c r="L41" s="83">
        <v>227382</v>
      </c>
    </row>
    <row r="42" spans="1:22" s="30" customFormat="1" ht="22.9" customHeight="1" x14ac:dyDescent="0.3">
      <c r="A42" s="7"/>
      <c r="B42" s="87" t="s">
        <v>180</v>
      </c>
      <c r="C42" s="106" t="s">
        <v>7</v>
      </c>
      <c r="D42" s="106">
        <v>1</v>
      </c>
      <c r="E42" s="106" t="s">
        <v>1</v>
      </c>
      <c r="F42" s="106">
        <v>78290</v>
      </c>
      <c r="G42" s="111" t="s">
        <v>181</v>
      </c>
      <c r="H42" s="111" t="s">
        <v>33</v>
      </c>
      <c r="I42" s="111" t="s">
        <v>1</v>
      </c>
      <c r="J42" s="83">
        <v>1347.8</v>
      </c>
      <c r="K42" s="83">
        <v>1175</v>
      </c>
      <c r="L42" s="83">
        <v>1175</v>
      </c>
    </row>
    <row r="43" spans="1:22" s="30" customFormat="1" ht="31.9" customHeight="1" x14ac:dyDescent="0.3">
      <c r="A43" s="7"/>
      <c r="B43" s="87" t="s">
        <v>190</v>
      </c>
      <c r="C43" s="106" t="s">
        <v>7</v>
      </c>
      <c r="D43" s="106">
        <v>1</v>
      </c>
      <c r="E43" s="106" t="s">
        <v>1</v>
      </c>
      <c r="F43" s="106">
        <v>78290</v>
      </c>
      <c r="G43" s="111" t="s">
        <v>189</v>
      </c>
      <c r="H43" s="111" t="s">
        <v>33</v>
      </c>
      <c r="I43" s="111" t="s">
        <v>1</v>
      </c>
      <c r="J43" s="83">
        <v>66095.3</v>
      </c>
      <c r="K43" s="83">
        <v>66362.899999999994</v>
      </c>
      <c r="L43" s="83">
        <v>70219.899999999994</v>
      </c>
    </row>
    <row r="44" spans="1:22" s="6" customFormat="1" ht="54.6" customHeight="1" x14ac:dyDescent="0.3">
      <c r="A44" s="4"/>
      <c r="B44" s="87" t="s">
        <v>593</v>
      </c>
      <c r="C44" s="96" t="s">
        <v>7</v>
      </c>
      <c r="D44" s="96" t="s">
        <v>38</v>
      </c>
      <c r="E44" s="96" t="s">
        <v>1</v>
      </c>
      <c r="F44" s="96" t="s">
        <v>293</v>
      </c>
      <c r="G44" s="112"/>
      <c r="H44" s="113"/>
      <c r="I44" s="114"/>
      <c r="J44" s="105">
        <f>+J45</f>
        <v>0</v>
      </c>
      <c r="K44" s="105">
        <f t="shared" ref="K44:P44" si="16">+K45</f>
        <v>0</v>
      </c>
      <c r="L44" s="105">
        <f t="shared" si="16"/>
        <v>0</v>
      </c>
      <c r="M44" s="5">
        <f t="shared" si="16"/>
        <v>0</v>
      </c>
      <c r="N44" s="5">
        <f t="shared" si="16"/>
        <v>0</v>
      </c>
      <c r="O44" s="5">
        <f t="shared" si="16"/>
        <v>0</v>
      </c>
      <c r="P44" s="5">
        <f t="shared" si="16"/>
        <v>0</v>
      </c>
    </row>
    <row r="45" spans="1:22" s="6" customFormat="1" ht="64.900000000000006" customHeight="1" x14ac:dyDescent="0.3">
      <c r="A45" s="4"/>
      <c r="B45" s="87" t="s">
        <v>594</v>
      </c>
      <c r="C45" s="106" t="s">
        <v>7</v>
      </c>
      <c r="D45" s="106" t="s">
        <v>38</v>
      </c>
      <c r="E45" s="106" t="s">
        <v>1</v>
      </c>
      <c r="F45" s="106" t="s">
        <v>293</v>
      </c>
      <c r="G45" s="111" t="s">
        <v>189</v>
      </c>
      <c r="H45" s="111" t="s">
        <v>33</v>
      </c>
      <c r="I45" s="111" t="s">
        <v>1</v>
      </c>
      <c r="J45" s="83">
        <v>0</v>
      </c>
      <c r="K45" s="83">
        <v>0</v>
      </c>
      <c r="L45" s="83">
        <v>0</v>
      </c>
    </row>
    <row r="46" spans="1:22" s="30" customFormat="1" ht="36.6" customHeight="1" x14ac:dyDescent="0.3">
      <c r="A46" s="7"/>
      <c r="B46" s="86" t="s">
        <v>589</v>
      </c>
      <c r="C46" s="96" t="s">
        <v>7</v>
      </c>
      <c r="D46" s="96" t="s">
        <v>38</v>
      </c>
      <c r="E46" s="96" t="s">
        <v>1</v>
      </c>
      <c r="F46" s="96" t="s">
        <v>590</v>
      </c>
      <c r="G46" s="112"/>
      <c r="H46" s="113"/>
      <c r="I46" s="114"/>
      <c r="J46" s="105">
        <f>+J47+J48</f>
        <v>5707.8</v>
      </c>
      <c r="K46" s="105">
        <f t="shared" ref="K46:P46" si="17">+K47+K48</f>
        <v>0</v>
      </c>
      <c r="L46" s="105">
        <f t="shared" si="17"/>
        <v>0</v>
      </c>
      <c r="M46" s="8">
        <f t="shared" si="17"/>
        <v>0</v>
      </c>
      <c r="N46" s="5">
        <f t="shared" si="17"/>
        <v>0</v>
      </c>
      <c r="O46" s="5">
        <f t="shared" si="17"/>
        <v>0</v>
      </c>
      <c r="P46" s="5">
        <f t="shared" si="17"/>
        <v>0</v>
      </c>
    </row>
    <row r="47" spans="1:22" s="30" customFormat="1" ht="30.6" customHeight="1" x14ac:dyDescent="0.3">
      <c r="A47" s="7"/>
      <c r="B47" s="87" t="s">
        <v>253</v>
      </c>
      <c r="C47" s="106" t="s">
        <v>7</v>
      </c>
      <c r="D47" s="106" t="s">
        <v>38</v>
      </c>
      <c r="E47" s="106" t="s">
        <v>1</v>
      </c>
      <c r="F47" s="106" t="s">
        <v>590</v>
      </c>
      <c r="G47" s="111" t="s">
        <v>189</v>
      </c>
      <c r="H47" s="111" t="s">
        <v>33</v>
      </c>
      <c r="I47" s="111" t="s">
        <v>1</v>
      </c>
      <c r="J47" s="83">
        <v>5000</v>
      </c>
      <c r="K47" s="83">
        <v>0</v>
      </c>
      <c r="L47" s="83">
        <v>0</v>
      </c>
    </row>
    <row r="48" spans="1:22" s="30" customFormat="1" ht="37.15" customHeight="1" x14ac:dyDescent="0.3">
      <c r="A48" s="7"/>
      <c r="B48" s="87" t="s">
        <v>254</v>
      </c>
      <c r="C48" s="106" t="s">
        <v>7</v>
      </c>
      <c r="D48" s="106" t="s">
        <v>38</v>
      </c>
      <c r="E48" s="106" t="s">
        <v>1</v>
      </c>
      <c r="F48" s="106" t="s">
        <v>590</v>
      </c>
      <c r="G48" s="111" t="s">
        <v>189</v>
      </c>
      <c r="H48" s="111" t="s">
        <v>33</v>
      </c>
      <c r="I48" s="111" t="s">
        <v>1</v>
      </c>
      <c r="J48" s="83">
        <v>707.8</v>
      </c>
      <c r="K48" s="83">
        <v>0</v>
      </c>
      <c r="L48" s="83">
        <v>0</v>
      </c>
    </row>
    <row r="49" spans="1:16" s="6" customFormat="1" ht="31.9" customHeight="1" x14ac:dyDescent="0.3">
      <c r="A49" s="4"/>
      <c r="B49" s="87" t="s">
        <v>595</v>
      </c>
      <c r="C49" s="96" t="s">
        <v>7</v>
      </c>
      <c r="D49" s="96" t="s">
        <v>38</v>
      </c>
      <c r="E49" s="96" t="s">
        <v>1</v>
      </c>
      <c r="F49" s="96" t="s">
        <v>334</v>
      </c>
      <c r="G49" s="115"/>
      <c r="H49" s="115"/>
      <c r="I49" s="115"/>
      <c r="J49" s="105">
        <f>+J50+J51+J52+J53</f>
        <v>3220</v>
      </c>
      <c r="K49" s="105">
        <f>+K50+K51+K52+K53</f>
        <v>0</v>
      </c>
      <c r="L49" s="105">
        <f>+L50+L51+L52+L53</f>
        <v>0</v>
      </c>
    </row>
    <row r="50" spans="1:16" s="30" customFormat="1" ht="19.149999999999999" customHeight="1" x14ac:dyDescent="0.3">
      <c r="A50" s="7"/>
      <c r="B50" s="87" t="s">
        <v>251</v>
      </c>
      <c r="C50" s="106" t="s">
        <v>7</v>
      </c>
      <c r="D50" s="106" t="s">
        <v>38</v>
      </c>
      <c r="E50" s="106" t="s">
        <v>1</v>
      </c>
      <c r="F50" s="106" t="s">
        <v>334</v>
      </c>
      <c r="G50" s="116" t="s">
        <v>181</v>
      </c>
      <c r="H50" s="111" t="s">
        <v>33</v>
      </c>
      <c r="I50" s="111" t="s">
        <v>1</v>
      </c>
      <c r="J50" s="83">
        <v>1500</v>
      </c>
      <c r="K50" s="83">
        <v>0</v>
      </c>
      <c r="L50" s="83">
        <v>0</v>
      </c>
    </row>
    <row r="51" spans="1:16" s="30" customFormat="1" ht="19.149999999999999" customHeight="1" x14ac:dyDescent="0.3">
      <c r="A51" s="7"/>
      <c r="B51" s="87" t="s">
        <v>252</v>
      </c>
      <c r="C51" s="106" t="s">
        <v>7</v>
      </c>
      <c r="D51" s="106" t="s">
        <v>38</v>
      </c>
      <c r="E51" s="106" t="s">
        <v>1</v>
      </c>
      <c r="F51" s="106" t="s">
        <v>334</v>
      </c>
      <c r="G51" s="116" t="s">
        <v>181</v>
      </c>
      <c r="H51" s="111" t="s">
        <v>33</v>
      </c>
      <c r="I51" s="111" t="s">
        <v>1</v>
      </c>
      <c r="J51" s="83">
        <v>1720</v>
      </c>
      <c r="K51" s="83">
        <v>0</v>
      </c>
      <c r="L51" s="83">
        <v>0</v>
      </c>
    </row>
    <row r="52" spans="1:16" s="30" customFormat="1" ht="54.6" hidden="1" customHeight="1" x14ac:dyDescent="0.3">
      <c r="A52" s="7"/>
      <c r="B52" s="87" t="s">
        <v>596</v>
      </c>
      <c r="C52" s="106" t="s">
        <v>7</v>
      </c>
      <c r="D52" s="106" t="s">
        <v>38</v>
      </c>
      <c r="E52" s="106" t="s">
        <v>1</v>
      </c>
      <c r="F52" s="106" t="s">
        <v>334</v>
      </c>
      <c r="G52" s="116" t="s">
        <v>189</v>
      </c>
      <c r="H52" s="111" t="s">
        <v>33</v>
      </c>
      <c r="I52" s="111" t="s">
        <v>1</v>
      </c>
      <c r="J52" s="83">
        <v>0</v>
      </c>
      <c r="K52" s="83">
        <v>0</v>
      </c>
      <c r="L52" s="83">
        <v>0</v>
      </c>
    </row>
    <row r="53" spans="1:16" s="30" customFormat="1" ht="63" hidden="1" x14ac:dyDescent="0.3">
      <c r="A53" s="7"/>
      <c r="B53" s="87" t="s">
        <v>597</v>
      </c>
      <c r="C53" s="106" t="s">
        <v>7</v>
      </c>
      <c r="D53" s="106" t="s">
        <v>38</v>
      </c>
      <c r="E53" s="106" t="s">
        <v>1</v>
      </c>
      <c r="F53" s="106" t="s">
        <v>334</v>
      </c>
      <c r="G53" s="116" t="s">
        <v>189</v>
      </c>
      <c r="H53" s="111" t="s">
        <v>33</v>
      </c>
      <c r="I53" s="111" t="s">
        <v>1</v>
      </c>
      <c r="J53" s="83">
        <v>0</v>
      </c>
      <c r="K53" s="83">
        <v>0</v>
      </c>
      <c r="L53" s="83">
        <v>0</v>
      </c>
    </row>
    <row r="54" spans="1:16" s="15" customFormat="1" ht="18.75" x14ac:dyDescent="0.25">
      <c r="A54" s="17" t="s">
        <v>133</v>
      </c>
      <c r="B54" s="86" t="s">
        <v>13</v>
      </c>
      <c r="C54" s="96" t="s">
        <v>7</v>
      </c>
      <c r="D54" s="96">
        <v>2</v>
      </c>
      <c r="E54" s="96" t="s">
        <v>2</v>
      </c>
      <c r="F54" s="96" t="s">
        <v>3</v>
      </c>
      <c r="G54" s="110"/>
      <c r="H54" s="110"/>
      <c r="I54" s="110"/>
      <c r="J54" s="105">
        <f>+J55+J116+J118</f>
        <v>1340337.5</v>
      </c>
      <c r="K54" s="105">
        <f>+K55+K116+K118</f>
        <v>1298888.7</v>
      </c>
      <c r="L54" s="105">
        <f>+L55+L116+L118</f>
        <v>1308185.5999999999</v>
      </c>
      <c r="M54" s="31" t="e">
        <f>+M55+M116+#REF!+#REF!+M118</f>
        <v>#REF!</v>
      </c>
      <c r="N54" s="31" t="e">
        <f>+N55+N116+#REF!+#REF!+N118</f>
        <v>#REF!</v>
      </c>
      <c r="O54" s="31" t="e">
        <f>+O55+O116+#REF!+#REF!+O118</f>
        <v>#REF!</v>
      </c>
      <c r="P54" s="31" t="e">
        <f>+P55+P116+#REF!+#REF!+P118</f>
        <v>#REF!</v>
      </c>
    </row>
    <row r="55" spans="1:16" s="3" customFormat="1" ht="31.5" x14ac:dyDescent="0.25">
      <c r="A55" s="10" t="s">
        <v>233</v>
      </c>
      <c r="B55" s="86" t="s">
        <v>14</v>
      </c>
      <c r="C55" s="96" t="s">
        <v>7</v>
      </c>
      <c r="D55" s="96">
        <v>2</v>
      </c>
      <c r="E55" s="96" t="s">
        <v>4</v>
      </c>
      <c r="F55" s="96" t="s">
        <v>3</v>
      </c>
      <c r="G55" s="110"/>
      <c r="H55" s="110"/>
      <c r="I55" s="110"/>
      <c r="J55" s="105">
        <f>+J56+J61+J70+J74+J88+J93+J103+J109+J66+J79+J83+J106+J98</f>
        <v>1337728.7</v>
      </c>
      <c r="K55" s="105">
        <f t="shared" ref="K55:L55" si="18">+K56+K61+K70+K74+K88+K93+K103+K109+K66+K79+K83+K106+K98</f>
        <v>1298088.7</v>
      </c>
      <c r="L55" s="105">
        <f t="shared" si="18"/>
        <v>1307385.5999999999</v>
      </c>
      <c r="M55" s="28" t="e">
        <f>+M56+M61+M70+M74+M88+M93+#REF!+M66+#REF!+M103+M109+#REF!</f>
        <v>#REF!</v>
      </c>
      <c r="N55" s="28" t="e">
        <f>+N56+N61+N70+N74+N88+N93+#REF!+N66+#REF!+N103+N109+#REF!</f>
        <v>#REF!</v>
      </c>
      <c r="O55" s="28" t="e">
        <f>+O56+O61+O70+O74+O88+O93+#REF!+O66+#REF!+O103+O109+#REF!</f>
        <v>#REF!</v>
      </c>
      <c r="P55" s="28" t="e">
        <f>+P56+P61+P70+P74+P88+P93+#REF!+P66+#REF!+P103+P109+#REF!</f>
        <v>#REF!</v>
      </c>
    </row>
    <row r="56" spans="1:16" s="6" customFormat="1" ht="31.5" x14ac:dyDescent="0.3">
      <c r="A56" s="4"/>
      <c r="B56" s="86" t="s">
        <v>12</v>
      </c>
      <c r="C56" s="96" t="s">
        <v>7</v>
      </c>
      <c r="D56" s="96">
        <v>2</v>
      </c>
      <c r="E56" s="96" t="s">
        <v>4</v>
      </c>
      <c r="F56" s="96" t="s">
        <v>11</v>
      </c>
      <c r="G56" s="110"/>
      <c r="H56" s="110"/>
      <c r="I56" s="110"/>
      <c r="J56" s="105">
        <f>SUM(J57:J60)</f>
        <v>184664.7</v>
      </c>
      <c r="K56" s="105">
        <f t="shared" ref="K56:L56" si="19">SUM(K57:K60)</f>
        <v>142938</v>
      </c>
      <c r="L56" s="105">
        <f t="shared" si="19"/>
        <v>146500</v>
      </c>
    </row>
    <row r="57" spans="1:16" s="30" customFormat="1" x14ac:dyDescent="0.3">
      <c r="A57" s="7"/>
      <c r="B57" s="87" t="s">
        <v>180</v>
      </c>
      <c r="C57" s="106" t="s">
        <v>7</v>
      </c>
      <c r="D57" s="106">
        <v>2</v>
      </c>
      <c r="E57" s="106" t="s">
        <v>4</v>
      </c>
      <c r="F57" s="106" t="s">
        <v>11</v>
      </c>
      <c r="G57" s="111" t="s">
        <v>181</v>
      </c>
      <c r="H57" s="111" t="s">
        <v>33</v>
      </c>
      <c r="I57" s="111" t="s">
        <v>7</v>
      </c>
      <c r="J57" s="83">
        <v>110875.4</v>
      </c>
      <c r="K57" s="83">
        <v>77356</v>
      </c>
      <c r="L57" s="83">
        <v>79718</v>
      </c>
      <c r="M57" s="30">
        <v>-7000</v>
      </c>
      <c r="N57" s="30">
        <v>-7000</v>
      </c>
      <c r="O57" s="30">
        <v>-7000</v>
      </c>
    </row>
    <row r="58" spans="1:16" s="30" customFormat="1" x14ac:dyDescent="0.3">
      <c r="A58" s="7"/>
      <c r="B58" s="87" t="s">
        <v>188</v>
      </c>
      <c r="C58" s="106" t="s">
        <v>7</v>
      </c>
      <c r="D58" s="106">
        <v>2</v>
      </c>
      <c r="E58" s="106" t="s">
        <v>4</v>
      </c>
      <c r="F58" s="106" t="s">
        <v>11</v>
      </c>
      <c r="G58" s="111" t="s">
        <v>187</v>
      </c>
      <c r="H58" s="111" t="s">
        <v>33</v>
      </c>
      <c r="I58" s="111" t="s">
        <v>7</v>
      </c>
      <c r="J58" s="83">
        <v>2476.3000000000002</v>
      </c>
      <c r="K58" s="83">
        <v>2541</v>
      </c>
      <c r="L58" s="83">
        <v>2541</v>
      </c>
    </row>
    <row r="59" spans="1:16" s="30" customFormat="1" x14ac:dyDescent="0.3">
      <c r="A59" s="7"/>
      <c r="B59" s="87" t="s">
        <v>184</v>
      </c>
      <c r="C59" s="106" t="s">
        <v>7</v>
      </c>
      <c r="D59" s="106">
        <v>2</v>
      </c>
      <c r="E59" s="106" t="s">
        <v>4</v>
      </c>
      <c r="F59" s="106" t="s">
        <v>11</v>
      </c>
      <c r="G59" s="111" t="s">
        <v>185</v>
      </c>
      <c r="H59" s="111" t="s">
        <v>33</v>
      </c>
      <c r="I59" s="111" t="s">
        <v>7</v>
      </c>
      <c r="J59" s="83">
        <v>12808.6</v>
      </c>
      <c r="K59" s="83">
        <v>12952</v>
      </c>
      <c r="L59" s="83">
        <v>12952</v>
      </c>
      <c r="M59" s="30">
        <v>-1694</v>
      </c>
    </row>
    <row r="60" spans="1:16" s="30" customFormat="1" ht="31.5" x14ac:dyDescent="0.3">
      <c r="A60" s="7"/>
      <c r="B60" s="87" t="s">
        <v>190</v>
      </c>
      <c r="C60" s="106" t="s">
        <v>7</v>
      </c>
      <c r="D60" s="106">
        <v>2</v>
      </c>
      <c r="E60" s="106" t="s">
        <v>4</v>
      </c>
      <c r="F60" s="106" t="s">
        <v>11</v>
      </c>
      <c r="G60" s="117" t="s">
        <v>189</v>
      </c>
      <c r="H60" s="117" t="s">
        <v>33</v>
      </c>
      <c r="I60" s="117" t="s">
        <v>7</v>
      </c>
      <c r="J60" s="83">
        <v>58504.4</v>
      </c>
      <c r="K60" s="83">
        <v>50089</v>
      </c>
      <c r="L60" s="83">
        <v>51289</v>
      </c>
    </row>
    <row r="61" spans="1:16" s="6" customFormat="1" ht="47.25" x14ac:dyDescent="0.3">
      <c r="A61" s="4"/>
      <c r="B61" s="86" t="s">
        <v>274</v>
      </c>
      <c r="C61" s="96" t="s">
        <v>7</v>
      </c>
      <c r="D61" s="96">
        <v>2</v>
      </c>
      <c r="E61" s="96" t="s">
        <v>4</v>
      </c>
      <c r="F61" s="97" t="s">
        <v>331</v>
      </c>
      <c r="G61" s="112"/>
      <c r="H61" s="113"/>
      <c r="I61" s="114"/>
      <c r="J61" s="105">
        <f>+J62+J63+J64+J65</f>
        <v>120</v>
      </c>
      <c r="K61" s="105">
        <f t="shared" ref="K61:L61" si="20">+K62+K63+K64+K65</f>
        <v>120</v>
      </c>
      <c r="L61" s="105">
        <f t="shared" si="20"/>
        <v>120</v>
      </c>
    </row>
    <row r="62" spans="1:16" s="30" customFormat="1" ht="15.6" customHeight="1" x14ac:dyDescent="0.3">
      <c r="A62" s="7"/>
      <c r="B62" s="87" t="s">
        <v>251</v>
      </c>
      <c r="C62" s="106" t="s">
        <v>7</v>
      </c>
      <c r="D62" s="106">
        <v>2</v>
      </c>
      <c r="E62" s="106" t="s">
        <v>4</v>
      </c>
      <c r="F62" s="106" t="s">
        <v>331</v>
      </c>
      <c r="G62" s="118" t="s">
        <v>181</v>
      </c>
      <c r="H62" s="118" t="s">
        <v>33</v>
      </c>
      <c r="I62" s="118" t="s">
        <v>7</v>
      </c>
      <c r="J62" s="83">
        <v>100</v>
      </c>
      <c r="K62" s="83">
        <v>100</v>
      </c>
      <c r="L62" s="83">
        <v>100</v>
      </c>
    </row>
    <row r="63" spans="1:16" s="30" customFormat="1" ht="19.149999999999999" customHeight="1" x14ac:dyDescent="0.3">
      <c r="A63" s="7"/>
      <c r="B63" s="87" t="s">
        <v>252</v>
      </c>
      <c r="C63" s="106" t="s">
        <v>7</v>
      </c>
      <c r="D63" s="106">
        <v>2</v>
      </c>
      <c r="E63" s="106" t="s">
        <v>4</v>
      </c>
      <c r="F63" s="106" t="s">
        <v>331</v>
      </c>
      <c r="G63" s="111" t="s">
        <v>181</v>
      </c>
      <c r="H63" s="111" t="s">
        <v>33</v>
      </c>
      <c r="I63" s="111" t="s">
        <v>7</v>
      </c>
      <c r="J63" s="83">
        <v>20</v>
      </c>
      <c r="K63" s="83">
        <v>20</v>
      </c>
      <c r="L63" s="83">
        <v>20</v>
      </c>
    </row>
    <row r="64" spans="1:16" s="30" customFormat="1" ht="33" hidden="1" customHeight="1" x14ac:dyDescent="0.3">
      <c r="A64" s="7"/>
      <c r="B64" s="87" t="s">
        <v>253</v>
      </c>
      <c r="C64" s="106" t="s">
        <v>7</v>
      </c>
      <c r="D64" s="106">
        <v>2</v>
      </c>
      <c r="E64" s="106" t="s">
        <v>4</v>
      </c>
      <c r="F64" s="106" t="s">
        <v>331</v>
      </c>
      <c r="G64" s="111" t="s">
        <v>189</v>
      </c>
      <c r="H64" s="111" t="s">
        <v>33</v>
      </c>
      <c r="I64" s="111" t="s">
        <v>7</v>
      </c>
      <c r="J64" s="83"/>
      <c r="K64" s="83"/>
      <c r="L64" s="83"/>
    </row>
    <row r="65" spans="1:12" s="30" customFormat="1" ht="31.9" hidden="1" customHeight="1" x14ac:dyDescent="0.3">
      <c r="A65" s="7"/>
      <c r="B65" s="87" t="s">
        <v>254</v>
      </c>
      <c r="C65" s="106" t="s">
        <v>7</v>
      </c>
      <c r="D65" s="106">
        <v>2</v>
      </c>
      <c r="E65" s="106" t="s">
        <v>4</v>
      </c>
      <c r="F65" s="106" t="s">
        <v>331</v>
      </c>
      <c r="G65" s="111" t="s">
        <v>189</v>
      </c>
      <c r="H65" s="111" t="s">
        <v>33</v>
      </c>
      <c r="I65" s="111" t="s">
        <v>7</v>
      </c>
      <c r="J65" s="83"/>
      <c r="K65" s="83"/>
      <c r="L65" s="83"/>
    </row>
    <row r="66" spans="1:12" s="30" customFormat="1" ht="47.25" x14ac:dyDescent="0.3">
      <c r="A66" s="7"/>
      <c r="B66" s="87" t="s">
        <v>593</v>
      </c>
      <c r="C66" s="96" t="s">
        <v>7</v>
      </c>
      <c r="D66" s="96" t="s">
        <v>70</v>
      </c>
      <c r="E66" s="96" t="s">
        <v>4</v>
      </c>
      <c r="F66" s="97" t="s">
        <v>285</v>
      </c>
      <c r="G66" s="110"/>
      <c r="H66" s="110"/>
      <c r="I66" s="110"/>
      <c r="J66" s="105">
        <f>+J67+J68+J69</f>
        <v>586</v>
      </c>
      <c r="K66" s="105">
        <f t="shared" ref="K66:L66" si="21">+K67+K68</f>
        <v>0</v>
      </c>
      <c r="L66" s="105">
        <f t="shared" si="21"/>
        <v>0</v>
      </c>
    </row>
    <row r="67" spans="1:12" s="30" customFormat="1" ht="16.899999999999999" customHeight="1" x14ac:dyDescent="0.3">
      <c r="A67" s="7"/>
      <c r="B67" s="87" t="s">
        <v>180</v>
      </c>
      <c r="C67" s="106" t="s">
        <v>7</v>
      </c>
      <c r="D67" s="106" t="s">
        <v>70</v>
      </c>
      <c r="E67" s="106" t="s">
        <v>4</v>
      </c>
      <c r="F67" s="119" t="s">
        <v>285</v>
      </c>
      <c r="G67" s="111" t="s">
        <v>181</v>
      </c>
      <c r="H67" s="111" t="s">
        <v>33</v>
      </c>
      <c r="I67" s="111" t="s">
        <v>7</v>
      </c>
      <c r="J67" s="83">
        <v>436</v>
      </c>
      <c r="K67" s="83">
        <v>0</v>
      </c>
      <c r="L67" s="83">
        <v>0</v>
      </c>
    </row>
    <row r="68" spans="1:12" s="30" customFormat="1" ht="34.15" hidden="1" customHeight="1" x14ac:dyDescent="0.3">
      <c r="A68" s="7"/>
      <c r="B68" s="87" t="s">
        <v>190</v>
      </c>
      <c r="C68" s="106" t="s">
        <v>7</v>
      </c>
      <c r="D68" s="106" t="s">
        <v>70</v>
      </c>
      <c r="E68" s="106" t="s">
        <v>4</v>
      </c>
      <c r="F68" s="119" t="s">
        <v>293</v>
      </c>
      <c r="G68" s="111" t="s">
        <v>189</v>
      </c>
      <c r="H68" s="111" t="s">
        <v>33</v>
      </c>
      <c r="I68" s="111" t="s">
        <v>7</v>
      </c>
      <c r="J68" s="83"/>
      <c r="K68" s="83">
        <v>0</v>
      </c>
      <c r="L68" s="83">
        <v>0</v>
      </c>
    </row>
    <row r="69" spans="1:12" s="30" customFormat="1" ht="34.15" customHeight="1" x14ac:dyDescent="0.3">
      <c r="A69" s="7"/>
      <c r="B69" s="87" t="s">
        <v>190</v>
      </c>
      <c r="C69" s="106" t="s">
        <v>7</v>
      </c>
      <c r="D69" s="106" t="s">
        <v>70</v>
      </c>
      <c r="E69" s="106" t="s">
        <v>4</v>
      </c>
      <c r="F69" s="119" t="s">
        <v>285</v>
      </c>
      <c r="G69" s="111" t="s">
        <v>189</v>
      </c>
      <c r="H69" s="111" t="s">
        <v>33</v>
      </c>
      <c r="I69" s="111" t="s">
        <v>7</v>
      </c>
      <c r="J69" s="83">
        <v>150</v>
      </c>
      <c r="K69" s="83">
        <v>0</v>
      </c>
      <c r="L69" s="83">
        <v>0</v>
      </c>
    </row>
    <row r="70" spans="1:12" s="6" customFormat="1" ht="35.450000000000003" customHeight="1" x14ac:dyDescent="0.3">
      <c r="A70" s="4"/>
      <c r="B70" s="86" t="s">
        <v>383</v>
      </c>
      <c r="C70" s="96" t="s">
        <v>7</v>
      </c>
      <c r="D70" s="96">
        <v>2</v>
      </c>
      <c r="E70" s="96" t="s">
        <v>4</v>
      </c>
      <c r="F70" s="97">
        <v>78120</v>
      </c>
      <c r="G70" s="112"/>
      <c r="H70" s="113"/>
      <c r="I70" s="114"/>
      <c r="J70" s="105">
        <f>SUM(J71:J73)</f>
        <v>927337.8</v>
      </c>
      <c r="K70" s="105">
        <f>SUM(K71:K73)</f>
        <v>945839.4</v>
      </c>
      <c r="L70" s="105">
        <f>SUM(L71:L73)</f>
        <v>1013241.8</v>
      </c>
    </row>
    <row r="71" spans="1:12" s="30" customFormat="1" ht="31.5" x14ac:dyDescent="0.3">
      <c r="A71" s="7"/>
      <c r="B71" s="87" t="s">
        <v>209</v>
      </c>
      <c r="C71" s="106" t="s">
        <v>7</v>
      </c>
      <c r="D71" s="106">
        <v>2</v>
      </c>
      <c r="E71" s="106" t="s">
        <v>4</v>
      </c>
      <c r="F71" s="106">
        <v>78120</v>
      </c>
      <c r="G71" s="107" t="s">
        <v>183</v>
      </c>
      <c r="H71" s="107" t="s">
        <v>33</v>
      </c>
      <c r="I71" s="107" t="s">
        <v>7</v>
      </c>
      <c r="J71" s="83">
        <v>617607.9</v>
      </c>
      <c r="K71" s="83">
        <v>655097.4</v>
      </c>
      <c r="L71" s="83">
        <v>701581.8</v>
      </c>
    </row>
    <row r="72" spans="1:12" s="30" customFormat="1" ht="18" customHeight="1" x14ac:dyDescent="0.3">
      <c r="A72" s="7"/>
      <c r="B72" s="87" t="s">
        <v>180</v>
      </c>
      <c r="C72" s="106" t="s">
        <v>7</v>
      </c>
      <c r="D72" s="106">
        <v>2</v>
      </c>
      <c r="E72" s="106" t="s">
        <v>4</v>
      </c>
      <c r="F72" s="106">
        <v>78120</v>
      </c>
      <c r="G72" s="111" t="s">
        <v>181</v>
      </c>
      <c r="H72" s="111" t="s">
        <v>33</v>
      </c>
      <c r="I72" s="111" t="s">
        <v>7</v>
      </c>
      <c r="J72" s="83">
        <v>26353.4</v>
      </c>
      <c r="K72" s="83">
        <v>3640</v>
      </c>
      <c r="L72" s="83">
        <v>4740</v>
      </c>
    </row>
    <row r="73" spans="1:12" s="30" customFormat="1" ht="31.5" x14ac:dyDescent="0.3">
      <c r="A73" s="7"/>
      <c r="B73" s="87" t="s">
        <v>382</v>
      </c>
      <c r="C73" s="106" t="s">
        <v>7</v>
      </c>
      <c r="D73" s="106">
        <v>2</v>
      </c>
      <c r="E73" s="106" t="s">
        <v>4</v>
      </c>
      <c r="F73" s="106">
        <v>78120</v>
      </c>
      <c r="G73" s="117" t="s">
        <v>189</v>
      </c>
      <c r="H73" s="117" t="s">
        <v>33</v>
      </c>
      <c r="I73" s="117" t="s">
        <v>7</v>
      </c>
      <c r="J73" s="83">
        <v>283376.5</v>
      </c>
      <c r="K73" s="83">
        <v>287102</v>
      </c>
      <c r="L73" s="83">
        <v>306920</v>
      </c>
    </row>
    <row r="74" spans="1:12" s="6" customFormat="1" ht="31.5" x14ac:dyDescent="0.3">
      <c r="A74" s="4"/>
      <c r="B74" s="86" t="s">
        <v>273</v>
      </c>
      <c r="C74" s="96" t="s">
        <v>7</v>
      </c>
      <c r="D74" s="96">
        <v>2</v>
      </c>
      <c r="E74" s="96" t="s">
        <v>4</v>
      </c>
      <c r="F74" s="97" t="s">
        <v>230</v>
      </c>
      <c r="G74" s="98"/>
      <c r="H74" s="99"/>
      <c r="I74" s="100"/>
      <c r="J74" s="105">
        <f>SUM(J75:J78)</f>
        <v>17196</v>
      </c>
      <c r="K74" s="105">
        <f t="shared" ref="K74:L74" si="22">SUM(K75:K78)</f>
        <v>17482</v>
      </c>
      <c r="L74" s="105">
        <f t="shared" si="22"/>
        <v>17779.400000000001</v>
      </c>
    </row>
    <row r="75" spans="1:12" s="30" customFormat="1" x14ac:dyDescent="0.3">
      <c r="A75" s="7"/>
      <c r="B75" s="87" t="s">
        <v>251</v>
      </c>
      <c r="C75" s="106" t="s">
        <v>7</v>
      </c>
      <c r="D75" s="106">
        <v>2</v>
      </c>
      <c r="E75" s="106" t="s">
        <v>4</v>
      </c>
      <c r="F75" s="106" t="s">
        <v>230</v>
      </c>
      <c r="G75" s="107" t="s">
        <v>181</v>
      </c>
      <c r="H75" s="107" t="s">
        <v>33</v>
      </c>
      <c r="I75" s="107" t="s">
        <v>7</v>
      </c>
      <c r="J75" s="83">
        <v>4305</v>
      </c>
      <c r="K75" s="83">
        <v>4478</v>
      </c>
      <c r="L75" s="83">
        <v>4656.8</v>
      </c>
    </row>
    <row r="76" spans="1:12" s="30" customFormat="1" x14ac:dyDescent="0.3">
      <c r="A76" s="7"/>
      <c r="B76" s="87" t="s">
        <v>252</v>
      </c>
      <c r="C76" s="106" t="s">
        <v>7</v>
      </c>
      <c r="D76" s="106">
        <v>2</v>
      </c>
      <c r="E76" s="106" t="s">
        <v>4</v>
      </c>
      <c r="F76" s="106" t="s">
        <v>230</v>
      </c>
      <c r="G76" s="111" t="s">
        <v>181</v>
      </c>
      <c r="H76" s="111" t="s">
        <v>33</v>
      </c>
      <c r="I76" s="111" t="s">
        <v>7</v>
      </c>
      <c r="J76" s="83">
        <v>5982</v>
      </c>
      <c r="K76" s="83">
        <v>5982</v>
      </c>
      <c r="L76" s="83">
        <v>5982</v>
      </c>
    </row>
    <row r="77" spans="1:12" s="30" customFormat="1" ht="31.5" x14ac:dyDescent="0.3">
      <c r="A77" s="7"/>
      <c r="B77" s="87" t="s">
        <v>253</v>
      </c>
      <c r="C77" s="106" t="s">
        <v>7</v>
      </c>
      <c r="D77" s="106">
        <v>2</v>
      </c>
      <c r="E77" s="106" t="s">
        <v>4</v>
      </c>
      <c r="F77" s="106" t="s">
        <v>230</v>
      </c>
      <c r="G77" s="111" t="s">
        <v>189</v>
      </c>
      <c r="H77" s="111" t="s">
        <v>33</v>
      </c>
      <c r="I77" s="111" t="s">
        <v>7</v>
      </c>
      <c r="J77" s="83">
        <v>2845</v>
      </c>
      <c r="K77" s="83">
        <v>2958</v>
      </c>
      <c r="L77" s="83">
        <v>3076.6</v>
      </c>
    </row>
    <row r="78" spans="1:12" s="30" customFormat="1" ht="33" customHeight="1" x14ac:dyDescent="0.3">
      <c r="A78" s="7"/>
      <c r="B78" s="87" t="s">
        <v>254</v>
      </c>
      <c r="C78" s="106" t="s">
        <v>7</v>
      </c>
      <c r="D78" s="106">
        <v>2</v>
      </c>
      <c r="E78" s="106" t="s">
        <v>4</v>
      </c>
      <c r="F78" s="106" t="s">
        <v>230</v>
      </c>
      <c r="G78" s="117" t="s">
        <v>189</v>
      </c>
      <c r="H78" s="117" t="s">
        <v>33</v>
      </c>
      <c r="I78" s="117" t="s">
        <v>7</v>
      </c>
      <c r="J78" s="83">
        <v>4064</v>
      </c>
      <c r="K78" s="83">
        <v>4064</v>
      </c>
      <c r="L78" s="83">
        <v>4064</v>
      </c>
    </row>
    <row r="79" spans="1:12" s="30" customFormat="1" ht="35.450000000000003" customHeight="1" x14ac:dyDescent="0.3">
      <c r="A79" s="7"/>
      <c r="B79" s="86" t="s">
        <v>502</v>
      </c>
      <c r="C79" s="96" t="s">
        <v>7</v>
      </c>
      <c r="D79" s="96">
        <v>2</v>
      </c>
      <c r="E79" s="96" t="s">
        <v>4</v>
      </c>
      <c r="F79" s="96" t="s">
        <v>591</v>
      </c>
      <c r="G79" s="120"/>
      <c r="H79" s="121"/>
      <c r="I79" s="122"/>
      <c r="J79" s="105">
        <f>SUM(J80:J82)</f>
        <v>0</v>
      </c>
      <c r="K79" s="105">
        <f t="shared" ref="K79:L79" si="23">SUM(K80:K82)</f>
        <v>33384.6</v>
      </c>
      <c r="L79" s="105">
        <f t="shared" si="23"/>
        <v>0</v>
      </c>
    </row>
    <row r="80" spans="1:12" s="30" customFormat="1" ht="21" customHeight="1" x14ac:dyDescent="0.3">
      <c r="A80" s="7"/>
      <c r="B80" s="87" t="s">
        <v>503</v>
      </c>
      <c r="C80" s="106" t="s">
        <v>7</v>
      </c>
      <c r="D80" s="106">
        <v>2</v>
      </c>
      <c r="E80" s="106" t="s">
        <v>4</v>
      </c>
      <c r="F80" s="106" t="s">
        <v>591</v>
      </c>
      <c r="G80" s="123" t="s">
        <v>181</v>
      </c>
      <c r="H80" s="111" t="s">
        <v>33</v>
      </c>
      <c r="I80" s="124" t="s">
        <v>7</v>
      </c>
      <c r="J80" s="83">
        <v>0</v>
      </c>
      <c r="K80" s="83">
        <v>27438.799999999999</v>
      </c>
      <c r="L80" s="83">
        <v>0</v>
      </c>
    </row>
    <row r="81" spans="1:12" s="30" customFormat="1" ht="21" customHeight="1" x14ac:dyDescent="0.3">
      <c r="A81" s="7"/>
      <c r="B81" s="87" t="s">
        <v>251</v>
      </c>
      <c r="C81" s="106" t="s">
        <v>7</v>
      </c>
      <c r="D81" s="106">
        <v>2</v>
      </c>
      <c r="E81" s="106" t="s">
        <v>4</v>
      </c>
      <c r="F81" s="106" t="s">
        <v>591</v>
      </c>
      <c r="G81" s="123" t="s">
        <v>181</v>
      </c>
      <c r="H81" s="111" t="s">
        <v>33</v>
      </c>
      <c r="I81" s="124" t="s">
        <v>7</v>
      </c>
      <c r="J81" s="83">
        <v>0</v>
      </c>
      <c r="K81" s="83">
        <v>5226.3999999999996</v>
      </c>
      <c r="L81" s="83">
        <v>0</v>
      </c>
    </row>
    <row r="82" spans="1:12" s="30" customFormat="1" ht="21" customHeight="1" x14ac:dyDescent="0.3">
      <c r="A82" s="7"/>
      <c r="B82" s="87" t="s">
        <v>252</v>
      </c>
      <c r="C82" s="106" t="s">
        <v>7</v>
      </c>
      <c r="D82" s="106">
        <v>2</v>
      </c>
      <c r="E82" s="106" t="s">
        <v>4</v>
      </c>
      <c r="F82" s="106" t="s">
        <v>514</v>
      </c>
      <c r="G82" s="123" t="s">
        <v>181</v>
      </c>
      <c r="H82" s="111" t="s">
        <v>33</v>
      </c>
      <c r="I82" s="124" t="s">
        <v>7</v>
      </c>
      <c r="J82" s="83">
        <v>0</v>
      </c>
      <c r="K82" s="83">
        <v>719.4</v>
      </c>
      <c r="L82" s="83">
        <v>0</v>
      </c>
    </row>
    <row r="83" spans="1:12" s="30" customFormat="1" ht="37.15" customHeight="1" x14ac:dyDescent="0.3">
      <c r="A83" s="7"/>
      <c r="B83" s="86" t="s">
        <v>589</v>
      </c>
      <c r="C83" s="125" t="s">
        <v>7</v>
      </c>
      <c r="D83" s="125">
        <v>2</v>
      </c>
      <c r="E83" s="125" t="s">
        <v>4</v>
      </c>
      <c r="F83" s="125" t="s">
        <v>592</v>
      </c>
      <c r="G83" s="123"/>
      <c r="H83" s="126"/>
      <c r="I83" s="124"/>
      <c r="J83" s="105">
        <f>+J84+J85+J86+J87</f>
        <v>21393.300000000003</v>
      </c>
      <c r="K83" s="105">
        <f t="shared" ref="K83:L83" si="24">+K84+K85+K86+K87</f>
        <v>0</v>
      </c>
      <c r="L83" s="105">
        <f t="shared" si="24"/>
        <v>0</v>
      </c>
    </row>
    <row r="84" spans="1:12" s="30" customFormat="1" ht="21" customHeight="1" x14ac:dyDescent="0.3">
      <c r="A84" s="7"/>
      <c r="B84" s="87" t="s">
        <v>251</v>
      </c>
      <c r="C84" s="127" t="s">
        <v>7</v>
      </c>
      <c r="D84" s="127">
        <v>2</v>
      </c>
      <c r="E84" s="127" t="s">
        <v>4</v>
      </c>
      <c r="F84" s="127" t="s">
        <v>592</v>
      </c>
      <c r="G84" s="111" t="s">
        <v>181</v>
      </c>
      <c r="H84" s="111" t="s">
        <v>33</v>
      </c>
      <c r="I84" s="111" t="s">
        <v>7</v>
      </c>
      <c r="J84" s="83">
        <v>13110.1</v>
      </c>
      <c r="K84" s="83">
        <v>0</v>
      </c>
      <c r="L84" s="83">
        <v>0</v>
      </c>
    </row>
    <row r="85" spans="1:12" s="30" customFormat="1" ht="21" customHeight="1" x14ac:dyDescent="0.3">
      <c r="A85" s="7"/>
      <c r="B85" s="87" t="s">
        <v>598</v>
      </c>
      <c r="C85" s="127" t="s">
        <v>7</v>
      </c>
      <c r="D85" s="127">
        <v>2</v>
      </c>
      <c r="E85" s="127" t="s">
        <v>4</v>
      </c>
      <c r="F85" s="127" t="s">
        <v>592</v>
      </c>
      <c r="G85" s="111" t="s">
        <v>181</v>
      </c>
      <c r="H85" s="111" t="s">
        <v>33</v>
      </c>
      <c r="I85" s="111" t="s">
        <v>7</v>
      </c>
      <c r="J85" s="83">
        <v>1996.2</v>
      </c>
      <c r="K85" s="83">
        <v>0</v>
      </c>
      <c r="L85" s="83">
        <v>0</v>
      </c>
    </row>
    <row r="86" spans="1:12" s="30" customFormat="1" ht="39" customHeight="1" x14ac:dyDescent="0.3">
      <c r="A86" s="7"/>
      <c r="B86" s="87" t="s">
        <v>253</v>
      </c>
      <c r="C86" s="127" t="s">
        <v>7</v>
      </c>
      <c r="D86" s="127">
        <v>2</v>
      </c>
      <c r="E86" s="127" t="s">
        <v>4</v>
      </c>
      <c r="F86" s="127" t="s">
        <v>592</v>
      </c>
      <c r="G86" s="111" t="s">
        <v>189</v>
      </c>
      <c r="H86" s="111" t="s">
        <v>33</v>
      </c>
      <c r="I86" s="111" t="s">
        <v>7</v>
      </c>
      <c r="J86" s="83">
        <v>5507.5</v>
      </c>
      <c r="K86" s="83">
        <v>0</v>
      </c>
      <c r="L86" s="83">
        <v>0</v>
      </c>
    </row>
    <row r="87" spans="1:12" s="30" customFormat="1" ht="36.6" customHeight="1" x14ac:dyDescent="0.3">
      <c r="A87" s="7"/>
      <c r="B87" s="87" t="s">
        <v>254</v>
      </c>
      <c r="C87" s="127" t="s">
        <v>7</v>
      </c>
      <c r="D87" s="127">
        <v>2</v>
      </c>
      <c r="E87" s="127" t="s">
        <v>4</v>
      </c>
      <c r="F87" s="127" t="s">
        <v>592</v>
      </c>
      <c r="G87" s="117" t="s">
        <v>189</v>
      </c>
      <c r="H87" s="117" t="s">
        <v>33</v>
      </c>
      <c r="I87" s="117" t="s">
        <v>7</v>
      </c>
      <c r="J87" s="83">
        <v>779.5</v>
      </c>
      <c r="K87" s="83">
        <v>0</v>
      </c>
      <c r="L87" s="83">
        <v>0</v>
      </c>
    </row>
    <row r="88" spans="1:12" s="6" customFormat="1" ht="30.75" customHeight="1" x14ac:dyDescent="0.3">
      <c r="A88" s="4"/>
      <c r="B88" s="128" t="s">
        <v>280</v>
      </c>
      <c r="C88" s="96" t="s">
        <v>7</v>
      </c>
      <c r="D88" s="96" t="s">
        <v>70</v>
      </c>
      <c r="E88" s="96" t="s">
        <v>4</v>
      </c>
      <c r="F88" s="96" t="s">
        <v>281</v>
      </c>
      <c r="G88" s="112"/>
      <c r="H88" s="113"/>
      <c r="I88" s="114"/>
      <c r="J88" s="105">
        <f>+J89+J90+J91+J92</f>
        <v>28920</v>
      </c>
      <c r="K88" s="105">
        <f t="shared" ref="K88:L88" si="25">+K89+K90+K91+K92</f>
        <v>25150</v>
      </c>
      <c r="L88" s="105">
        <f t="shared" si="25"/>
        <v>25150</v>
      </c>
    </row>
    <row r="89" spans="1:12" s="30" customFormat="1" x14ac:dyDescent="0.3">
      <c r="A89" s="7"/>
      <c r="B89" s="87" t="s">
        <v>494</v>
      </c>
      <c r="C89" s="106" t="s">
        <v>7</v>
      </c>
      <c r="D89" s="106" t="s">
        <v>70</v>
      </c>
      <c r="E89" s="106" t="s">
        <v>4</v>
      </c>
      <c r="F89" s="106" t="s">
        <v>281</v>
      </c>
      <c r="G89" s="123" t="s">
        <v>181</v>
      </c>
      <c r="H89" s="117" t="s">
        <v>33</v>
      </c>
      <c r="I89" s="117" t="s">
        <v>7</v>
      </c>
      <c r="J89" s="83">
        <v>13250</v>
      </c>
      <c r="K89" s="83">
        <v>12000</v>
      </c>
      <c r="L89" s="83">
        <v>12000</v>
      </c>
    </row>
    <row r="90" spans="1:12" s="30" customFormat="1" ht="23.45" customHeight="1" x14ac:dyDescent="0.3">
      <c r="A90" s="7"/>
      <c r="B90" s="87" t="s">
        <v>467</v>
      </c>
      <c r="C90" s="106" t="s">
        <v>7</v>
      </c>
      <c r="D90" s="106" t="s">
        <v>70</v>
      </c>
      <c r="E90" s="106" t="s">
        <v>4</v>
      </c>
      <c r="F90" s="106" t="s">
        <v>281</v>
      </c>
      <c r="G90" s="123" t="s">
        <v>181</v>
      </c>
      <c r="H90" s="117" t="s">
        <v>33</v>
      </c>
      <c r="I90" s="117" t="s">
        <v>7</v>
      </c>
      <c r="J90" s="83">
        <v>15170</v>
      </c>
      <c r="K90" s="83">
        <v>13150</v>
      </c>
      <c r="L90" s="83">
        <v>13150</v>
      </c>
    </row>
    <row r="91" spans="1:12" s="30" customFormat="1" ht="31.9" customHeight="1" x14ac:dyDescent="0.3">
      <c r="A91" s="7"/>
      <c r="B91" s="87" t="s">
        <v>253</v>
      </c>
      <c r="C91" s="106" t="s">
        <v>7</v>
      </c>
      <c r="D91" s="106" t="s">
        <v>70</v>
      </c>
      <c r="E91" s="106" t="s">
        <v>4</v>
      </c>
      <c r="F91" s="106" t="s">
        <v>281</v>
      </c>
      <c r="G91" s="123" t="s">
        <v>189</v>
      </c>
      <c r="H91" s="117" t="s">
        <v>33</v>
      </c>
      <c r="I91" s="117" t="s">
        <v>7</v>
      </c>
      <c r="J91" s="83">
        <v>250</v>
      </c>
      <c r="K91" s="83">
        <v>0</v>
      </c>
      <c r="L91" s="83">
        <v>0</v>
      </c>
    </row>
    <row r="92" spans="1:12" s="30" customFormat="1" ht="35.450000000000003" customHeight="1" x14ac:dyDescent="0.3">
      <c r="A92" s="7"/>
      <c r="B92" s="87" t="s">
        <v>254</v>
      </c>
      <c r="C92" s="106" t="s">
        <v>7</v>
      </c>
      <c r="D92" s="106" t="s">
        <v>70</v>
      </c>
      <c r="E92" s="106" t="s">
        <v>4</v>
      </c>
      <c r="F92" s="106" t="s">
        <v>281</v>
      </c>
      <c r="G92" s="111" t="s">
        <v>189</v>
      </c>
      <c r="H92" s="111" t="s">
        <v>33</v>
      </c>
      <c r="I92" s="111" t="s">
        <v>7</v>
      </c>
      <c r="J92" s="83">
        <v>250</v>
      </c>
      <c r="K92" s="83">
        <v>0</v>
      </c>
      <c r="L92" s="83">
        <v>0</v>
      </c>
    </row>
    <row r="93" spans="1:12" s="30" customFormat="1" ht="47.25" customHeight="1" x14ac:dyDescent="0.3">
      <c r="A93" s="7"/>
      <c r="B93" s="128" t="s">
        <v>286</v>
      </c>
      <c r="C93" s="96" t="s">
        <v>7</v>
      </c>
      <c r="D93" s="96" t="s">
        <v>70</v>
      </c>
      <c r="E93" s="96" t="s">
        <v>4</v>
      </c>
      <c r="F93" s="96" t="s">
        <v>495</v>
      </c>
      <c r="G93" s="112"/>
      <c r="H93" s="113"/>
      <c r="I93" s="114"/>
      <c r="J93" s="105">
        <f>+J94+J95+J96+J97</f>
        <v>10585.2</v>
      </c>
      <c r="K93" s="105">
        <f t="shared" ref="K93:L93" si="26">+K94+K95+K96+K97</f>
        <v>28580.3</v>
      </c>
      <c r="L93" s="105">
        <f t="shared" si="26"/>
        <v>0</v>
      </c>
    </row>
    <row r="94" spans="1:12" s="30" customFormat="1" ht="19.149999999999999" customHeight="1" x14ac:dyDescent="0.3">
      <c r="A94" s="7"/>
      <c r="B94" s="87" t="s">
        <v>251</v>
      </c>
      <c r="C94" s="106" t="s">
        <v>7</v>
      </c>
      <c r="D94" s="106" t="s">
        <v>70</v>
      </c>
      <c r="E94" s="106" t="s">
        <v>4</v>
      </c>
      <c r="F94" s="106" t="s">
        <v>495</v>
      </c>
      <c r="G94" s="111" t="s">
        <v>181</v>
      </c>
      <c r="H94" s="111" t="s">
        <v>33</v>
      </c>
      <c r="I94" s="111" t="s">
        <v>7</v>
      </c>
      <c r="J94" s="83">
        <v>4600.1000000000004</v>
      </c>
      <c r="K94" s="83">
        <v>25036.3</v>
      </c>
      <c r="L94" s="83">
        <v>0</v>
      </c>
    </row>
    <row r="95" spans="1:12" s="30" customFormat="1" ht="19.149999999999999" customHeight="1" x14ac:dyDescent="0.3">
      <c r="A95" s="7"/>
      <c r="B95" s="87" t="s">
        <v>252</v>
      </c>
      <c r="C95" s="106" t="s">
        <v>7</v>
      </c>
      <c r="D95" s="106" t="s">
        <v>70</v>
      </c>
      <c r="E95" s="106" t="s">
        <v>4</v>
      </c>
      <c r="F95" s="106" t="s">
        <v>495</v>
      </c>
      <c r="G95" s="111" t="s">
        <v>181</v>
      </c>
      <c r="H95" s="111" t="s">
        <v>33</v>
      </c>
      <c r="I95" s="111" t="s">
        <v>7</v>
      </c>
      <c r="J95" s="83">
        <v>734</v>
      </c>
      <c r="K95" s="83">
        <v>3544</v>
      </c>
      <c r="L95" s="83">
        <v>0</v>
      </c>
    </row>
    <row r="96" spans="1:12" s="30" customFormat="1" ht="32.450000000000003" customHeight="1" x14ac:dyDescent="0.3">
      <c r="A96" s="7"/>
      <c r="B96" s="87" t="s">
        <v>253</v>
      </c>
      <c r="C96" s="106" t="s">
        <v>7</v>
      </c>
      <c r="D96" s="106" t="s">
        <v>70</v>
      </c>
      <c r="E96" s="106" t="s">
        <v>4</v>
      </c>
      <c r="F96" s="106" t="s">
        <v>495</v>
      </c>
      <c r="G96" s="123" t="s">
        <v>189</v>
      </c>
      <c r="H96" s="117" t="s">
        <v>33</v>
      </c>
      <c r="I96" s="117" t="s">
        <v>7</v>
      </c>
      <c r="J96" s="83">
        <v>4599.8999999999996</v>
      </c>
      <c r="K96" s="83">
        <v>0</v>
      </c>
      <c r="L96" s="83">
        <v>0</v>
      </c>
    </row>
    <row r="97" spans="1:16" s="30" customFormat="1" ht="31.9" customHeight="1" x14ac:dyDescent="0.3">
      <c r="A97" s="7"/>
      <c r="B97" s="87" t="s">
        <v>254</v>
      </c>
      <c r="C97" s="106" t="s">
        <v>7</v>
      </c>
      <c r="D97" s="106" t="s">
        <v>70</v>
      </c>
      <c r="E97" s="106" t="s">
        <v>4</v>
      </c>
      <c r="F97" s="106" t="s">
        <v>495</v>
      </c>
      <c r="G97" s="111" t="s">
        <v>189</v>
      </c>
      <c r="H97" s="111" t="s">
        <v>33</v>
      </c>
      <c r="I97" s="111" t="s">
        <v>7</v>
      </c>
      <c r="J97" s="83">
        <v>651.20000000000005</v>
      </c>
      <c r="K97" s="83">
        <v>0</v>
      </c>
      <c r="L97" s="83">
        <v>0</v>
      </c>
    </row>
    <row r="98" spans="1:16" s="6" customFormat="1" ht="36" customHeight="1" x14ac:dyDescent="0.3">
      <c r="A98" s="4"/>
      <c r="B98" s="86" t="s">
        <v>652</v>
      </c>
      <c r="C98" s="96" t="s">
        <v>7</v>
      </c>
      <c r="D98" s="96" t="s">
        <v>70</v>
      </c>
      <c r="E98" s="96" t="s">
        <v>4</v>
      </c>
      <c r="F98" s="96" t="s">
        <v>655</v>
      </c>
      <c r="G98" s="98"/>
      <c r="H98" s="99"/>
      <c r="I98" s="100"/>
      <c r="J98" s="105">
        <f>SUM(J99:J102)</f>
        <v>6427.5</v>
      </c>
      <c r="K98" s="105">
        <f t="shared" ref="K98:L98" si="27">SUM(K99:K102)</f>
        <v>0</v>
      </c>
      <c r="L98" s="105">
        <f t="shared" si="27"/>
        <v>0</v>
      </c>
    </row>
    <row r="99" spans="1:16" s="30" customFormat="1" ht="19.5" customHeight="1" x14ac:dyDescent="0.3">
      <c r="A99" s="7"/>
      <c r="B99" s="129" t="s">
        <v>653</v>
      </c>
      <c r="C99" s="106" t="s">
        <v>7</v>
      </c>
      <c r="D99" s="106" t="s">
        <v>70</v>
      </c>
      <c r="E99" s="106" t="s">
        <v>4</v>
      </c>
      <c r="F99" s="106" t="s">
        <v>655</v>
      </c>
      <c r="G99" s="130" t="s">
        <v>181</v>
      </c>
      <c r="H99" s="111" t="s">
        <v>33</v>
      </c>
      <c r="I99" s="116" t="s">
        <v>7</v>
      </c>
      <c r="J99" s="83">
        <v>4416.8999999999996</v>
      </c>
      <c r="K99" s="83">
        <v>0</v>
      </c>
      <c r="L99" s="83">
        <v>0</v>
      </c>
    </row>
    <row r="100" spans="1:16" s="30" customFormat="1" ht="19.5" customHeight="1" x14ac:dyDescent="0.3">
      <c r="A100" s="7"/>
      <c r="B100" s="129" t="s">
        <v>656</v>
      </c>
      <c r="C100" s="106" t="s">
        <v>7</v>
      </c>
      <c r="D100" s="106" t="s">
        <v>70</v>
      </c>
      <c r="E100" s="106" t="s">
        <v>4</v>
      </c>
      <c r="F100" s="106" t="s">
        <v>655</v>
      </c>
      <c r="G100" s="130" t="s">
        <v>181</v>
      </c>
      <c r="H100" s="111" t="s">
        <v>33</v>
      </c>
      <c r="I100" s="116" t="s">
        <v>7</v>
      </c>
      <c r="J100" s="83">
        <v>44.8</v>
      </c>
      <c r="K100" s="83">
        <v>0</v>
      </c>
      <c r="L100" s="83">
        <v>0</v>
      </c>
    </row>
    <row r="101" spans="1:16" s="30" customFormat="1" ht="32.25" customHeight="1" x14ac:dyDescent="0.3">
      <c r="A101" s="7"/>
      <c r="B101" s="129" t="s">
        <v>654</v>
      </c>
      <c r="C101" s="106" t="s">
        <v>7</v>
      </c>
      <c r="D101" s="106" t="s">
        <v>70</v>
      </c>
      <c r="E101" s="106" t="s">
        <v>4</v>
      </c>
      <c r="F101" s="106" t="s">
        <v>655</v>
      </c>
      <c r="G101" s="130" t="s">
        <v>189</v>
      </c>
      <c r="H101" s="111" t="s">
        <v>33</v>
      </c>
      <c r="I101" s="116" t="s">
        <v>7</v>
      </c>
      <c r="J101" s="83">
        <v>1946.3</v>
      </c>
      <c r="K101" s="83">
        <v>0</v>
      </c>
      <c r="L101" s="83">
        <v>0</v>
      </c>
    </row>
    <row r="102" spans="1:16" s="30" customFormat="1" ht="38.25" customHeight="1" x14ac:dyDescent="0.3">
      <c r="A102" s="7"/>
      <c r="B102" s="129" t="s">
        <v>657</v>
      </c>
      <c r="C102" s="106" t="s">
        <v>7</v>
      </c>
      <c r="D102" s="106" t="s">
        <v>70</v>
      </c>
      <c r="E102" s="106" t="s">
        <v>4</v>
      </c>
      <c r="F102" s="106" t="s">
        <v>655</v>
      </c>
      <c r="G102" s="130" t="s">
        <v>189</v>
      </c>
      <c r="H102" s="111" t="s">
        <v>33</v>
      </c>
      <c r="I102" s="116" t="s">
        <v>7</v>
      </c>
      <c r="J102" s="83">
        <v>19.5</v>
      </c>
      <c r="K102" s="83">
        <v>0</v>
      </c>
      <c r="L102" s="83">
        <v>0</v>
      </c>
    </row>
    <row r="103" spans="1:16" s="30" customFormat="1" ht="52.9" customHeight="1" x14ac:dyDescent="0.3">
      <c r="A103" s="7"/>
      <c r="B103" s="87" t="s">
        <v>599</v>
      </c>
      <c r="C103" s="96" t="s">
        <v>7</v>
      </c>
      <c r="D103" s="96" t="s">
        <v>70</v>
      </c>
      <c r="E103" s="96" t="s">
        <v>4</v>
      </c>
      <c r="F103" s="96" t="s">
        <v>318</v>
      </c>
      <c r="G103" s="112"/>
      <c r="H103" s="113"/>
      <c r="I103" s="114"/>
      <c r="J103" s="105">
        <f>+J104+J105</f>
        <v>83609.200000000012</v>
      </c>
      <c r="K103" s="105">
        <f t="shared" ref="K103:L103" si="28">+K104+K105</f>
        <v>48903.199999999997</v>
      </c>
      <c r="L103" s="105">
        <f t="shared" si="28"/>
        <v>48903.199999999997</v>
      </c>
    </row>
    <row r="104" spans="1:16" s="30" customFormat="1" ht="35.450000000000003" customHeight="1" x14ac:dyDescent="0.3">
      <c r="A104" s="7"/>
      <c r="B104" s="87" t="s">
        <v>468</v>
      </c>
      <c r="C104" s="106" t="s">
        <v>7</v>
      </c>
      <c r="D104" s="106" t="s">
        <v>70</v>
      </c>
      <c r="E104" s="106" t="s">
        <v>4</v>
      </c>
      <c r="F104" s="106" t="s">
        <v>318</v>
      </c>
      <c r="G104" s="111" t="s">
        <v>183</v>
      </c>
      <c r="H104" s="111" t="s">
        <v>33</v>
      </c>
      <c r="I104" s="111" t="s">
        <v>7</v>
      </c>
      <c r="J104" s="83">
        <v>58457.8</v>
      </c>
      <c r="K104" s="83">
        <v>34216.6</v>
      </c>
      <c r="L104" s="83">
        <v>34216.6</v>
      </c>
    </row>
    <row r="105" spans="1:16" s="30" customFormat="1" ht="31.9" customHeight="1" x14ac:dyDescent="0.3">
      <c r="A105" s="7"/>
      <c r="B105" s="87" t="s">
        <v>190</v>
      </c>
      <c r="C105" s="106" t="s">
        <v>7</v>
      </c>
      <c r="D105" s="106" t="s">
        <v>70</v>
      </c>
      <c r="E105" s="106" t="s">
        <v>4</v>
      </c>
      <c r="F105" s="106" t="s">
        <v>318</v>
      </c>
      <c r="G105" s="111" t="s">
        <v>189</v>
      </c>
      <c r="H105" s="111" t="s">
        <v>33</v>
      </c>
      <c r="I105" s="111" t="s">
        <v>7</v>
      </c>
      <c r="J105" s="83">
        <v>25151.4</v>
      </c>
      <c r="K105" s="83">
        <v>14686.6</v>
      </c>
      <c r="L105" s="83">
        <v>14686.6</v>
      </c>
    </row>
    <row r="106" spans="1:16" s="30" customFormat="1" ht="67.900000000000006" customHeight="1" x14ac:dyDescent="0.3">
      <c r="A106" s="7"/>
      <c r="B106" s="86" t="s">
        <v>646</v>
      </c>
      <c r="C106" s="96" t="s">
        <v>7</v>
      </c>
      <c r="D106" s="96" t="s">
        <v>70</v>
      </c>
      <c r="E106" s="96" t="s">
        <v>4</v>
      </c>
      <c r="F106" s="96" t="s">
        <v>649</v>
      </c>
      <c r="G106" s="98"/>
      <c r="H106" s="99"/>
      <c r="I106" s="100"/>
      <c r="J106" s="105">
        <f>+J107+J108</f>
        <v>1197.8</v>
      </c>
      <c r="K106" s="105">
        <f t="shared" ref="K106:L106" si="29">+K107+K108</f>
        <v>0</v>
      </c>
      <c r="L106" s="105">
        <f t="shared" si="29"/>
        <v>0</v>
      </c>
    </row>
    <row r="107" spans="1:16" s="30" customFormat="1" ht="31.9" customHeight="1" x14ac:dyDescent="0.3">
      <c r="A107" s="7"/>
      <c r="B107" s="87" t="s">
        <v>647</v>
      </c>
      <c r="C107" s="106" t="s">
        <v>7</v>
      </c>
      <c r="D107" s="106" t="s">
        <v>70</v>
      </c>
      <c r="E107" s="106" t="s">
        <v>4</v>
      </c>
      <c r="F107" s="106" t="s">
        <v>649</v>
      </c>
      <c r="G107" s="111" t="s">
        <v>183</v>
      </c>
      <c r="H107" s="111" t="s">
        <v>33</v>
      </c>
      <c r="I107" s="111" t="s">
        <v>35</v>
      </c>
      <c r="J107" s="83">
        <v>989.5</v>
      </c>
      <c r="K107" s="83">
        <v>0</v>
      </c>
      <c r="L107" s="83">
        <v>0</v>
      </c>
    </row>
    <row r="108" spans="1:16" s="30" customFormat="1" ht="31.9" customHeight="1" x14ac:dyDescent="0.3">
      <c r="A108" s="7"/>
      <c r="B108" s="87" t="s">
        <v>648</v>
      </c>
      <c r="C108" s="106" t="s">
        <v>7</v>
      </c>
      <c r="D108" s="106" t="s">
        <v>70</v>
      </c>
      <c r="E108" s="106" t="s">
        <v>4</v>
      </c>
      <c r="F108" s="106" t="s">
        <v>649</v>
      </c>
      <c r="G108" s="111" t="s">
        <v>189</v>
      </c>
      <c r="H108" s="111" t="s">
        <v>33</v>
      </c>
      <c r="I108" s="111" t="s">
        <v>35</v>
      </c>
      <c r="J108" s="83">
        <v>208.3</v>
      </c>
      <c r="K108" s="83">
        <v>0</v>
      </c>
      <c r="L108" s="83">
        <v>0</v>
      </c>
    </row>
    <row r="109" spans="1:16" s="30" customFormat="1" ht="55.15" customHeight="1" x14ac:dyDescent="0.3">
      <c r="A109" s="7"/>
      <c r="B109" s="86" t="s">
        <v>336</v>
      </c>
      <c r="C109" s="96" t="s">
        <v>7</v>
      </c>
      <c r="D109" s="96" t="s">
        <v>70</v>
      </c>
      <c r="E109" s="96" t="s">
        <v>4</v>
      </c>
      <c r="F109" s="96" t="s">
        <v>335</v>
      </c>
      <c r="G109" s="112"/>
      <c r="H109" s="113"/>
      <c r="I109" s="114"/>
      <c r="J109" s="105">
        <f>+J110+J111+J112+J113+J114+J115</f>
        <v>55691.199999999997</v>
      </c>
      <c r="K109" s="105">
        <f t="shared" ref="K109:L109" si="30">+K110+K111+K112+K113+K114+K115</f>
        <v>55691.200000000004</v>
      </c>
      <c r="L109" s="105">
        <f t="shared" si="30"/>
        <v>55691.200000000004</v>
      </c>
      <c r="M109" s="9">
        <f t="shared" ref="M109:P109" si="31">+M114+M115</f>
        <v>0</v>
      </c>
      <c r="N109" s="9">
        <f t="shared" si="31"/>
        <v>0</v>
      </c>
      <c r="O109" s="9">
        <f t="shared" si="31"/>
        <v>0</v>
      </c>
      <c r="P109" s="9">
        <f t="shared" si="31"/>
        <v>0</v>
      </c>
    </row>
    <row r="110" spans="1:16" s="30" customFormat="1" ht="18" customHeight="1" x14ac:dyDescent="0.3">
      <c r="A110" s="7"/>
      <c r="B110" s="87" t="s">
        <v>371</v>
      </c>
      <c r="C110" s="106" t="s">
        <v>7</v>
      </c>
      <c r="D110" s="106" t="s">
        <v>70</v>
      </c>
      <c r="E110" s="106" t="s">
        <v>4</v>
      </c>
      <c r="F110" s="106" t="s">
        <v>335</v>
      </c>
      <c r="G110" s="111" t="s">
        <v>181</v>
      </c>
      <c r="H110" s="111" t="s">
        <v>33</v>
      </c>
      <c r="I110" s="111" t="s">
        <v>7</v>
      </c>
      <c r="J110" s="83">
        <v>27917.1</v>
      </c>
      <c r="K110" s="83">
        <v>27526.2</v>
      </c>
      <c r="L110" s="83">
        <v>26526.2</v>
      </c>
    </row>
    <row r="111" spans="1:16" s="30" customFormat="1" ht="18" customHeight="1" x14ac:dyDescent="0.3">
      <c r="A111" s="7"/>
      <c r="B111" s="86" t="s">
        <v>600</v>
      </c>
      <c r="C111" s="106" t="s">
        <v>7</v>
      </c>
      <c r="D111" s="106" t="s">
        <v>70</v>
      </c>
      <c r="E111" s="106" t="s">
        <v>4</v>
      </c>
      <c r="F111" s="106" t="s">
        <v>335</v>
      </c>
      <c r="G111" s="111" t="s">
        <v>181</v>
      </c>
      <c r="H111" s="111" t="s">
        <v>33</v>
      </c>
      <c r="I111" s="111" t="s">
        <v>7</v>
      </c>
      <c r="J111" s="83">
        <v>4544.7</v>
      </c>
      <c r="K111" s="83">
        <v>5652.6</v>
      </c>
      <c r="L111" s="83">
        <v>8432.9</v>
      </c>
    </row>
    <row r="112" spans="1:16" s="30" customFormat="1" ht="18" customHeight="1" x14ac:dyDescent="0.3">
      <c r="A112" s="7"/>
      <c r="B112" s="86" t="s">
        <v>601</v>
      </c>
      <c r="C112" s="106" t="s">
        <v>7</v>
      </c>
      <c r="D112" s="106" t="s">
        <v>70</v>
      </c>
      <c r="E112" s="106" t="s">
        <v>4</v>
      </c>
      <c r="F112" s="106" t="s">
        <v>335</v>
      </c>
      <c r="G112" s="111" t="s">
        <v>181</v>
      </c>
      <c r="H112" s="111" t="s">
        <v>33</v>
      </c>
      <c r="I112" s="111" t="s">
        <v>7</v>
      </c>
      <c r="J112" s="83">
        <v>50</v>
      </c>
      <c r="K112" s="83">
        <v>50</v>
      </c>
      <c r="L112" s="83">
        <v>50</v>
      </c>
    </row>
    <row r="113" spans="1:15" s="30" customFormat="1" ht="33.6" customHeight="1" x14ac:dyDescent="0.3">
      <c r="A113" s="7"/>
      <c r="B113" s="87" t="s">
        <v>469</v>
      </c>
      <c r="C113" s="106" t="s">
        <v>7</v>
      </c>
      <c r="D113" s="106" t="s">
        <v>70</v>
      </c>
      <c r="E113" s="106" t="s">
        <v>4</v>
      </c>
      <c r="F113" s="106" t="s">
        <v>335</v>
      </c>
      <c r="G113" s="111" t="s">
        <v>189</v>
      </c>
      <c r="H113" s="111" t="s">
        <v>33</v>
      </c>
      <c r="I113" s="111" t="s">
        <v>7</v>
      </c>
      <c r="J113" s="83">
        <v>19904.2</v>
      </c>
      <c r="K113" s="83">
        <v>19183</v>
      </c>
      <c r="L113" s="83">
        <v>17402.7</v>
      </c>
    </row>
    <row r="114" spans="1:15" s="30" customFormat="1" ht="33.6" customHeight="1" x14ac:dyDescent="0.3">
      <c r="A114" s="7"/>
      <c r="B114" s="86" t="s">
        <v>602</v>
      </c>
      <c r="C114" s="106" t="s">
        <v>7</v>
      </c>
      <c r="D114" s="106" t="s">
        <v>70</v>
      </c>
      <c r="E114" s="106" t="s">
        <v>4</v>
      </c>
      <c r="F114" s="106" t="s">
        <v>335</v>
      </c>
      <c r="G114" s="111" t="s">
        <v>189</v>
      </c>
      <c r="H114" s="111" t="s">
        <v>33</v>
      </c>
      <c r="I114" s="111" t="s">
        <v>7</v>
      </c>
      <c r="J114" s="83">
        <v>3240.2</v>
      </c>
      <c r="K114" s="83">
        <v>3244.4</v>
      </c>
      <c r="L114" s="83">
        <v>3244.4</v>
      </c>
    </row>
    <row r="115" spans="1:15" s="30" customFormat="1" ht="33.6" customHeight="1" x14ac:dyDescent="0.3">
      <c r="A115" s="7"/>
      <c r="B115" s="86" t="s">
        <v>603</v>
      </c>
      <c r="C115" s="106" t="s">
        <v>7</v>
      </c>
      <c r="D115" s="106" t="s">
        <v>70</v>
      </c>
      <c r="E115" s="106" t="s">
        <v>4</v>
      </c>
      <c r="F115" s="106" t="s">
        <v>335</v>
      </c>
      <c r="G115" s="111" t="s">
        <v>189</v>
      </c>
      <c r="H115" s="111" t="s">
        <v>33</v>
      </c>
      <c r="I115" s="111" t="s">
        <v>7</v>
      </c>
      <c r="J115" s="83">
        <v>35</v>
      </c>
      <c r="K115" s="83">
        <v>35</v>
      </c>
      <c r="L115" s="83">
        <v>35</v>
      </c>
    </row>
    <row r="116" spans="1:15" s="30" customFormat="1" ht="34.5" customHeight="1" x14ac:dyDescent="0.3">
      <c r="A116" s="10"/>
      <c r="B116" s="86" t="s">
        <v>573</v>
      </c>
      <c r="C116" s="96" t="s">
        <v>7</v>
      </c>
      <c r="D116" s="96">
        <v>2</v>
      </c>
      <c r="E116" s="96" t="s">
        <v>4</v>
      </c>
      <c r="F116" s="97" t="s">
        <v>262</v>
      </c>
      <c r="G116" s="112"/>
      <c r="H116" s="113"/>
      <c r="I116" s="114"/>
      <c r="J116" s="105">
        <f>SUM(J117)</f>
        <v>800</v>
      </c>
      <c r="K116" s="105">
        <f t="shared" ref="K116:L116" si="32">SUM(K117)</f>
        <v>800</v>
      </c>
      <c r="L116" s="105">
        <f t="shared" si="32"/>
        <v>800</v>
      </c>
    </row>
    <row r="117" spans="1:15" s="30" customFormat="1" x14ac:dyDescent="0.3">
      <c r="A117" s="7"/>
      <c r="B117" s="87" t="s">
        <v>180</v>
      </c>
      <c r="C117" s="106" t="s">
        <v>7</v>
      </c>
      <c r="D117" s="106">
        <v>2</v>
      </c>
      <c r="E117" s="106" t="s">
        <v>4</v>
      </c>
      <c r="F117" s="106" t="s">
        <v>262</v>
      </c>
      <c r="G117" s="118" t="s">
        <v>181</v>
      </c>
      <c r="H117" s="118" t="s">
        <v>33</v>
      </c>
      <c r="I117" s="118" t="s">
        <v>7</v>
      </c>
      <c r="J117" s="83">
        <v>800</v>
      </c>
      <c r="K117" s="83">
        <v>800</v>
      </c>
      <c r="L117" s="83">
        <v>800</v>
      </c>
    </row>
    <row r="118" spans="1:15" s="11" customFormat="1" ht="25.9" customHeight="1" x14ac:dyDescent="0.3">
      <c r="A118" s="10" t="s">
        <v>291</v>
      </c>
      <c r="B118" s="86" t="s">
        <v>310</v>
      </c>
      <c r="C118" s="96" t="s">
        <v>7</v>
      </c>
      <c r="D118" s="96" t="s">
        <v>70</v>
      </c>
      <c r="E118" s="96" t="s">
        <v>311</v>
      </c>
      <c r="F118" s="97" t="s">
        <v>441</v>
      </c>
      <c r="G118" s="123"/>
      <c r="H118" s="126"/>
      <c r="I118" s="124"/>
      <c r="J118" s="105">
        <f>+J119</f>
        <v>1808.8</v>
      </c>
      <c r="K118" s="105">
        <f t="shared" ref="K118:L118" si="33">+K119</f>
        <v>0</v>
      </c>
      <c r="L118" s="105">
        <f t="shared" si="33"/>
        <v>0</v>
      </c>
    </row>
    <row r="119" spans="1:15" s="30" customFormat="1" ht="61.9" customHeight="1" x14ac:dyDescent="0.3">
      <c r="A119" s="7"/>
      <c r="B119" s="86" t="s">
        <v>560</v>
      </c>
      <c r="C119" s="106" t="s">
        <v>7</v>
      </c>
      <c r="D119" s="106" t="s">
        <v>70</v>
      </c>
      <c r="E119" s="106" t="s">
        <v>311</v>
      </c>
      <c r="F119" s="119" t="s">
        <v>441</v>
      </c>
      <c r="G119" s="111" t="s">
        <v>181</v>
      </c>
      <c r="H119" s="111" t="s">
        <v>33</v>
      </c>
      <c r="I119" s="111" t="s">
        <v>7</v>
      </c>
      <c r="J119" s="83">
        <f>+J120+J121+J122</f>
        <v>1808.8</v>
      </c>
      <c r="K119" s="83">
        <f t="shared" ref="K119:L119" si="34">+K120+K121+K122</f>
        <v>0</v>
      </c>
      <c r="L119" s="83">
        <f t="shared" si="34"/>
        <v>0</v>
      </c>
    </row>
    <row r="120" spans="1:15" s="30" customFormat="1" ht="17.45" customHeight="1" x14ac:dyDescent="0.3">
      <c r="A120" s="7"/>
      <c r="B120" s="86" t="s">
        <v>604</v>
      </c>
      <c r="C120" s="106" t="s">
        <v>7</v>
      </c>
      <c r="D120" s="106" t="s">
        <v>70</v>
      </c>
      <c r="E120" s="106" t="s">
        <v>311</v>
      </c>
      <c r="F120" s="119" t="s">
        <v>441</v>
      </c>
      <c r="G120" s="111" t="s">
        <v>181</v>
      </c>
      <c r="H120" s="111" t="s">
        <v>33</v>
      </c>
      <c r="I120" s="111" t="s">
        <v>7</v>
      </c>
      <c r="J120" s="83">
        <v>1767.7</v>
      </c>
      <c r="K120" s="83">
        <v>0</v>
      </c>
      <c r="L120" s="83">
        <v>0</v>
      </c>
    </row>
    <row r="121" spans="1:15" s="30" customFormat="1" ht="17.45" customHeight="1" x14ac:dyDescent="0.3">
      <c r="A121" s="7"/>
      <c r="B121" s="87" t="s">
        <v>251</v>
      </c>
      <c r="C121" s="106" t="s">
        <v>7</v>
      </c>
      <c r="D121" s="106" t="s">
        <v>70</v>
      </c>
      <c r="E121" s="106" t="s">
        <v>311</v>
      </c>
      <c r="F121" s="119" t="s">
        <v>441</v>
      </c>
      <c r="G121" s="111" t="s">
        <v>181</v>
      </c>
      <c r="H121" s="111" t="s">
        <v>33</v>
      </c>
      <c r="I121" s="111" t="s">
        <v>7</v>
      </c>
      <c r="J121" s="83">
        <v>36</v>
      </c>
      <c r="K121" s="83">
        <v>0</v>
      </c>
      <c r="L121" s="83">
        <v>0</v>
      </c>
    </row>
    <row r="122" spans="1:15" s="30" customFormat="1" ht="17.45" customHeight="1" x14ac:dyDescent="0.3">
      <c r="A122" s="7"/>
      <c r="B122" s="87" t="s">
        <v>252</v>
      </c>
      <c r="C122" s="106" t="s">
        <v>7</v>
      </c>
      <c r="D122" s="106" t="s">
        <v>70</v>
      </c>
      <c r="E122" s="106" t="s">
        <v>311</v>
      </c>
      <c r="F122" s="119" t="s">
        <v>441</v>
      </c>
      <c r="G122" s="111" t="s">
        <v>181</v>
      </c>
      <c r="H122" s="111" t="s">
        <v>33</v>
      </c>
      <c r="I122" s="111" t="s">
        <v>7</v>
      </c>
      <c r="J122" s="83">
        <v>5.0999999999999996</v>
      </c>
      <c r="K122" s="83">
        <v>0</v>
      </c>
      <c r="L122" s="83">
        <v>0</v>
      </c>
    </row>
    <row r="123" spans="1:15" s="15" customFormat="1" ht="16.5" x14ac:dyDescent="0.25">
      <c r="A123" s="17" t="s">
        <v>134</v>
      </c>
      <c r="B123" s="86" t="s">
        <v>15</v>
      </c>
      <c r="C123" s="96" t="s">
        <v>7</v>
      </c>
      <c r="D123" s="96">
        <v>3</v>
      </c>
      <c r="E123" s="96" t="s">
        <v>2</v>
      </c>
      <c r="F123" s="96" t="s">
        <v>3</v>
      </c>
      <c r="G123" s="110"/>
      <c r="H123" s="110"/>
      <c r="I123" s="110"/>
      <c r="J123" s="105">
        <f>SUM(J124+J136+J140+J143+J146)</f>
        <v>144053</v>
      </c>
      <c r="K123" s="105">
        <f t="shared" ref="K123:L123" si="35">SUM(K124+K136+K140)</f>
        <v>121747.2</v>
      </c>
      <c r="L123" s="105">
        <f t="shared" si="35"/>
        <v>125994.5</v>
      </c>
    </row>
    <row r="124" spans="1:15" s="3" customFormat="1" ht="31.5" x14ac:dyDescent="0.25">
      <c r="A124" s="10" t="s">
        <v>135</v>
      </c>
      <c r="B124" s="86" t="s">
        <v>16</v>
      </c>
      <c r="C124" s="96" t="s">
        <v>7</v>
      </c>
      <c r="D124" s="96">
        <v>3</v>
      </c>
      <c r="E124" s="96" t="s">
        <v>1</v>
      </c>
      <c r="F124" s="96" t="s">
        <v>3</v>
      </c>
      <c r="G124" s="110"/>
      <c r="H124" s="110"/>
      <c r="I124" s="110"/>
      <c r="J124" s="105">
        <f>SUM(J125+J129+J131)</f>
        <v>33151.899999999994</v>
      </c>
      <c r="K124" s="105">
        <f t="shared" ref="K124:L124" si="36">SUM(K125+K129+K131)</f>
        <v>18804.2</v>
      </c>
      <c r="L124" s="105">
        <f t="shared" si="36"/>
        <v>18997.2</v>
      </c>
    </row>
    <row r="125" spans="1:15" s="6" customFormat="1" ht="31.5" x14ac:dyDescent="0.3">
      <c r="A125" s="4"/>
      <c r="B125" s="86" t="s">
        <v>12</v>
      </c>
      <c r="C125" s="96" t="s">
        <v>7</v>
      </c>
      <c r="D125" s="96">
        <v>3</v>
      </c>
      <c r="E125" s="96" t="s">
        <v>1</v>
      </c>
      <c r="F125" s="96" t="s">
        <v>11</v>
      </c>
      <c r="G125" s="110"/>
      <c r="H125" s="110"/>
      <c r="I125" s="110"/>
      <c r="J125" s="105">
        <f>+J126+J127+J128</f>
        <v>26576.899999999998</v>
      </c>
      <c r="K125" s="105">
        <f t="shared" ref="K125:L125" si="37">+K126+K127+K128</f>
        <v>18804.2</v>
      </c>
      <c r="L125" s="105">
        <f t="shared" si="37"/>
        <v>18997.2</v>
      </c>
    </row>
    <row r="126" spans="1:15" s="30" customFormat="1" x14ac:dyDescent="0.3">
      <c r="A126" s="7"/>
      <c r="B126" s="87" t="s">
        <v>180</v>
      </c>
      <c r="C126" s="106" t="s">
        <v>7</v>
      </c>
      <c r="D126" s="106">
        <v>3</v>
      </c>
      <c r="E126" s="106" t="s">
        <v>1</v>
      </c>
      <c r="F126" s="106" t="s">
        <v>11</v>
      </c>
      <c r="G126" s="111" t="s">
        <v>181</v>
      </c>
      <c r="H126" s="111" t="s">
        <v>33</v>
      </c>
      <c r="I126" s="111" t="s">
        <v>4</v>
      </c>
      <c r="J126" s="83">
        <v>17333.099999999999</v>
      </c>
      <c r="K126" s="83">
        <v>11579.6</v>
      </c>
      <c r="L126" s="83">
        <v>11731.1</v>
      </c>
    </row>
    <row r="127" spans="1:15" s="30" customFormat="1" ht="31.5" x14ac:dyDescent="0.3">
      <c r="A127" s="7"/>
      <c r="B127" s="87" t="s">
        <v>315</v>
      </c>
      <c r="C127" s="106" t="s">
        <v>7</v>
      </c>
      <c r="D127" s="106" t="s">
        <v>79</v>
      </c>
      <c r="E127" s="106" t="s">
        <v>1</v>
      </c>
      <c r="F127" s="106" t="s">
        <v>11</v>
      </c>
      <c r="G127" s="117" t="s">
        <v>189</v>
      </c>
      <c r="H127" s="117" t="s">
        <v>33</v>
      </c>
      <c r="I127" s="117" t="s">
        <v>4</v>
      </c>
      <c r="J127" s="83">
        <v>5575.8</v>
      </c>
      <c r="K127" s="83">
        <v>4527.6000000000004</v>
      </c>
      <c r="L127" s="83">
        <v>4569.1000000000004</v>
      </c>
    </row>
    <row r="128" spans="1:15" s="30" customFormat="1" ht="14.45" customHeight="1" x14ac:dyDescent="0.3">
      <c r="A128" s="7"/>
      <c r="B128" s="87" t="s">
        <v>184</v>
      </c>
      <c r="C128" s="106" t="s">
        <v>7</v>
      </c>
      <c r="D128" s="106">
        <v>3</v>
      </c>
      <c r="E128" s="106" t="s">
        <v>1</v>
      </c>
      <c r="F128" s="106" t="s">
        <v>11</v>
      </c>
      <c r="G128" s="117" t="s">
        <v>185</v>
      </c>
      <c r="H128" s="117" t="s">
        <v>33</v>
      </c>
      <c r="I128" s="117" t="s">
        <v>4</v>
      </c>
      <c r="J128" s="83">
        <v>3668</v>
      </c>
      <c r="K128" s="83">
        <v>2697</v>
      </c>
      <c r="L128" s="83">
        <v>2697</v>
      </c>
      <c r="M128" s="30">
        <v>1738</v>
      </c>
      <c r="N128" s="30">
        <v>1738</v>
      </c>
      <c r="O128" s="30">
        <v>1738</v>
      </c>
    </row>
    <row r="129" spans="1:15" s="30" customFormat="1" ht="47.25" x14ac:dyDescent="0.3">
      <c r="A129" s="7"/>
      <c r="B129" s="87" t="s">
        <v>593</v>
      </c>
      <c r="C129" s="96" t="s">
        <v>7</v>
      </c>
      <c r="D129" s="96" t="s">
        <v>79</v>
      </c>
      <c r="E129" s="96" t="s">
        <v>1</v>
      </c>
      <c r="F129" s="97" t="s">
        <v>285</v>
      </c>
      <c r="G129" s="98"/>
      <c r="H129" s="99"/>
      <c r="I129" s="100"/>
      <c r="J129" s="131">
        <f>+J130</f>
        <v>150</v>
      </c>
      <c r="K129" s="105">
        <f t="shared" ref="K129:L129" si="38">+K130</f>
        <v>0</v>
      </c>
      <c r="L129" s="105">
        <f t="shared" si="38"/>
        <v>0</v>
      </c>
    </row>
    <row r="130" spans="1:15" s="30" customFormat="1" x14ac:dyDescent="0.3">
      <c r="A130" s="7"/>
      <c r="B130" s="87" t="s">
        <v>180</v>
      </c>
      <c r="C130" s="106" t="s">
        <v>7</v>
      </c>
      <c r="D130" s="106" t="s">
        <v>79</v>
      </c>
      <c r="E130" s="106" t="s">
        <v>1</v>
      </c>
      <c r="F130" s="106" t="s">
        <v>285</v>
      </c>
      <c r="G130" s="118" t="s">
        <v>181</v>
      </c>
      <c r="H130" s="118" t="s">
        <v>33</v>
      </c>
      <c r="I130" s="118" t="s">
        <v>4</v>
      </c>
      <c r="J130" s="83">
        <v>150</v>
      </c>
      <c r="K130" s="83">
        <v>0</v>
      </c>
      <c r="L130" s="83">
        <v>0</v>
      </c>
    </row>
    <row r="131" spans="1:15" s="6" customFormat="1" x14ac:dyDescent="0.3">
      <c r="A131" s="4"/>
      <c r="B131" s="86" t="s">
        <v>517</v>
      </c>
      <c r="C131" s="96" t="s">
        <v>7</v>
      </c>
      <c r="D131" s="96" t="s">
        <v>79</v>
      </c>
      <c r="E131" s="96" t="s">
        <v>1</v>
      </c>
      <c r="F131" s="97" t="s">
        <v>518</v>
      </c>
      <c r="G131" s="98"/>
      <c r="H131" s="99"/>
      <c r="I131" s="100"/>
      <c r="J131" s="131">
        <f>SUM(J132:J135)</f>
        <v>6425</v>
      </c>
      <c r="K131" s="131">
        <f t="shared" ref="K131:L131" si="39">SUM(K132:K135)</f>
        <v>0</v>
      </c>
      <c r="L131" s="131">
        <f t="shared" si="39"/>
        <v>0</v>
      </c>
    </row>
    <row r="132" spans="1:15" s="30" customFormat="1" x14ac:dyDescent="0.3">
      <c r="A132" s="7"/>
      <c r="B132" s="87" t="s">
        <v>620</v>
      </c>
      <c r="C132" s="106" t="s">
        <v>7</v>
      </c>
      <c r="D132" s="106" t="s">
        <v>79</v>
      </c>
      <c r="E132" s="106" t="s">
        <v>1</v>
      </c>
      <c r="F132" s="106" t="s">
        <v>518</v>
      </c>
      <c r="G132" s="111" t="s">
        <v>181</v>
      </c>
      <c r="H132" s="111" t="s">
        <v>33</v>
      </c>
      <c r="I132" s="111" t="s">
        <v>4</v>
      </c>
      <c r="J132" s="83">
        <v>750</v>
      </c>
      <c r="K132" s="83">
        <v>0</v>
      </c>
      <c r="L132" s="83">
        <v>0</v>
      </c>
    </row>
    <row r="133" spans="1:15" s="30" customFormat="1" x14ac:dyDescent="0.3">
      <c r="A133" s="7"/>
      <c r="B133" s="87" t="s">
        <v>621</v>
      </c>
      <c r="C133" s="106" t="s">
        <v>7</v>
      </c>
      <c r="D133" s="106" t="s">
        <v>79</v>
      </c>
      <c r="E133" s="106" t="s">
        <v>1</v>
      </c>
      <c r="F133" s="106" t="s">
        <v>518</v>
      </c>
      <c r="G133" s="111" t="s">
        <v>181</v>
      </c>
      <c r="H133" s="111" t="s">
        <v>33</v>
      </c>
      <c r="I133" s="111" t="s">
        <v>4</v>
      </c>
      <c r="J133" s="83">
        <v>1175</v>
      </c>
      <c r="K133" s="83">
        <v>0</v>
      </c>
      <c r="L133" s="83">
        <v>0</v>
      </c>
    </row>
    <row r="134" spans="1:15" s="30" customFormat="1" ht="31.5" x14ac:dyDescent="0.3">
      <c r="A134" s="7"/>
      <c r="B134" s="87" t="s">
        <v>622</v>
      </c>
      <c r="C134" s="106" t="s">
        <v>7</v>
      </c>
      <c r="D134" s="106" t="s">
        <v>79</v>
      </c>
      <c r="E134" s="106" t="s">
        <v>1</v>
      </c>
      <c r="F134" s="106" t="s">
        <v>518</v>
      </c>
      <c r="G134" s="117" t="s">
        <v>189</v>
      </c>
      <c r="H134" s="117" t="s">
        <v>33</v>
      </c>
      <c r="I134" s="117" t="s">
        <v>4</v>
      </c>
      <c r="J134" s="83">
        <v>2250</v>
      </c>
      <c r="K134" s="83">
        <v>0</v>
      </c>
      <c r="L134" s="83">
        <v>0</v>
      </c>
    </row>
    <row r="135" spans="1:15" s="30" customFormat="1" ht="31.5" x14ac:dyDescent="0.3">
      <c r="A135" s="7"/>
      <c r="B135" s="87" t="s">
        <v>619</v>
      </c>
      <c r="C135" s="106" t="s">
        <v>7</v>
      </c>
      <c r="D135" s="106" t="s">
        <v>79</v>
      </c>
      <c r="E135" s="106" t="s">
        <v>1</v>
      </c>
      <c r="F135" s="106" t="s">
        <v>518</v>
      </c>
      <c r="G135" s="117" t="s">
        <v>189</v>
      </c>
      <c r="H135" s="117" t="s">
        <v>33</v>
      </c>
      <c r="I135" s="117" t="s">
        <v>4</v>
      </c>
      <c r="J135" s="83">
        <v>2250</v>
      </c>
      <c r="K135" s="83">
        <v>0</v>
      </c>
      <c r="L135" s="83">
        <v>0</v>
      </c>
    </row>
    <row r="136" spans="1:15" s="3" customFormat="1" ht="16.5" x14ac:dyDescent="0.25">
      <c r="A136" s="10" t="s">
        <v>136</v>
      </c>
      <c r="B136" s="86" t="s">
        <v>17</v>
      </c>
      <c r="C136" s="96" t="s">
        <v>7</v>
      </c>
      <c r="D136" s="96">
        <v>3</v>
      </c>
      <c r="E136" s="96" t="s">
        <v>7</v>
      </c>
      <c r="F136" s="96" t="s">
        <v>3</v>
      </c>
      <c r="G136" s="110"/>
      <c r="H136" s="110"/>
      <c r="I136" s="110"/>
      <c r="J136" s="105">
        <f>SUM(J137)</f>
        <v>102822</v>
      </c>
      <c r="K136" s="105">
        <f t="shared" ref="K136:L136" si="40">SUM(K137)</f>
        <v>101493</v>
      </c>
      <c r="L136" s="105">
        <f t="shared" si="40"/>
        <v>105547.3</v>
      </c>
    </row>
    <row r="137" spans="1:15" s="6" customFormat="1" ht="31.5" x14ac:dyDescent="0.3">
      <c r="A137" s="4"/>
      <c r="B137" s="86" t="s">
        <v>12</v>
      </c>
      <c r="C137" s="96" t="s">
        <v>7</v>
      </c>
      <c r="D137" s="96">
        <v>3</v>
      </c>
      <c r="E137" s="96" t="s">
        <v>7</v>
      </c>
      <c r="F137" s="96" t="s">
        <v>11</v>
      </c>
      <c r="G137" s="110"/>
      <c r="H137" s="110"/>
      <c r="I137" s="110"/>
      <c r="J137" s="105">
        <f>SUM(J138+J139)</f>
        <v>102822</v>
      </c>
      <c r="K137" s="105">
        <f t="shared" ref="K137:L137" si="41">SUM(K138+K139)</f>
        <v>101493</v>
      </c>
      <c r="L137" s="105">
        <f t="shared" si="41"/>
        <v>105547.3</v>
      </c>
    </row>
    <row r="138" spans="1:15" s="30" customFormat="1" ht="31.5" x14ac:dyDescent="0.3">
      <c r="A138" s="7"/>
      <c r="B138" s="87" t="s">
        <v>209</v>
      </c>
      <c r="C138" s="106" t="s">
        <v>7</v>
      </c>
      <c r="D138" s="106">
        <v>3</v>
      </c>
      <c r="E138" s="106" t="s">
        <v>7</v>
      </c>
      <c r="F138" s="106" t="s">
        <v>11</v>
      </c>
      <c r="G138" s="111" t="s">
        <v>183</v>
      </c>
      <c r="H138" s="111" t="s">
        <v>33</v>
      </c>
      <c r="I138" s="111" t="s">
        <v>4</v>
      </c>
      <c r="J138" s="83">
        <v>67665</v>
      </c>
      <c r="K138" s="83">
        <v>67351.8</v>
      </c>
      <c r="L138" s="83">
        <v>70043.5</v>
      </c>
      <c r="M138" s="30">
        <v>2174</v>
      </c>
      <c r="N138" s="30">
        <v>2174</v>
      </c>
      <c r="O138" s="30">
        <v>2174</v>
      </c>
    </row>
    <row r="139" spans="1:15" s="30" customFormat="1" ht="31.5" x14ac:dyDescent="0.3">
      <c r="A139" s="7"/>
      <c r="B139" s="87" t="s">
        <v>315</v>
      </c>
      <c r="C139" s="106" t="s">
        <v>7</v>
      </c>
      <c r="D139" s="106">
        <v>3</v>
      </c>
      <c r="E139" s="106" t="s">
        <v>7</v>
      </c>
      <c r="F139" s="106" t="s">
        <v>11</v>
      </c>
      <c r="G139" s="111" t="s">
        <v>189</v>
      </c>
      <c r="H139" s="111" t="s">
        <v>33</v>
      </c>
      <c r="I139" s="111" t="s">
        <v>4</v>
      </c>
      <c r="J139" s="83">
        <v>35157</v>
      </c>
      <c r="K139" s="83">
        <v>34141.199999999997</v>
      </c>
      <c r="L139" s="83">
        <v>35503.800000000003</v>
      </c>
    </row>
    <row r="140" spans="1:15" s="3" customFormat="1" ht="31.5" x14ac:dyDescent="0.25">
      <c r="A140" s="10" t="s">
        <v>137</v>
      </c>
      <c r="B140" s="86" t="s">
        <v>18</v>
      </c>
      <c r="C140" s="96" t="s">
        <v>7</v>
      </c>
      <c r="D140" s="96">
        <v>3</v>
      </c>
      <c r="E140" s="96" t="s">
        <v>4</v>
      </c>
      <c r="F140" s="96" t="s">
        <v>3</v>
      </c>
      <c r="G140" s="110"/>
      <c r="H140" s="110"/>
      <c r="I140" s="110"/>
      <c r="J140" s="105">
        <f t="shared" ref="J140:L140" si="42">SUM(J141)</f>
        <v>3517</v>
      </c>
      <c r="K140" s="105">
        <f t="shared" si="42"/>
        <v>1450</v>
      </c>
      <c r="L140" s="105">
        <f t="shared" si="42"/>
        <v>1450</v>
      </c>
    </row>
    <row r="141" spans="1:15" s="6" customFormat="1" ht="31.5" x14ac:dyDescent="0.3">
      <c r="A141" s="4"/>
      <c r="B141" s="86" t="s">
        <v>12</v>
      </c>
      <c r="C141" s="96" t="s">
        <v>7</v>
      </c>
      <c r="D141" s="96">
        <v>3</v>
      </c>
      <c r="E141" s="96" t="s">
        <v>4</v>
      </c>
      <c r="F141" s="96" t="s">
        <v>11</v>
      </c>
      <c r="G141" s="110"/>
      <c r="H141" s="110"/>
      <c r="I141" s="110"/>
      <c r="J141" s="105">
        <f>+J142</f>
        <v>3517</v>
      </c>
      <c r="K141" s="105">
        <f t="shared" ref="K141:L141" si="43">+K142</f>
        <v>1450</v>
      </c>
      <c r="L141" s="105">
        <f t="shared" si="43"/>
        <v>1450</v>
      </c>
    </row>
    <row r="142" spans="1:15" s="30" customFormat="1" x14ac:dyDescent="0.3">
      <c r="A142" s="7"/>
      <c r="B142" s="87" t="s">
        <v>180</v>
      </c>
      <c r="C142" s="106" t="s">
        <v>7</v>
      </c>
      <c r="D142" s="106">
        <v>3</v>
      </c>
      <c r="E142" s="106" t="s">
        <v>4</v>
      </c>
      <c r="F142" s="106" t="s">
        <v>11</v>
      </c>
      <c r="G142" s="111" t="s">
        <v>181</v>
      </c>
      <c r="H142" s="111" t="s">
        <v>33</v>
      </c>
      <c r="I142" s="111" t="s">
        <v>4</v>
      </c>
      <c r="J142" s="83">
        <v>3517</v>
      </c>
      <c r="K142" s="83">
        <v>1450</v>
      </c>
      <c r="L142" s="83">
        <v>1450</v>
      </c>
    </row>
    <row r="143" spans="1:15" s="11" customFormat="1" ht="48.6" customHeight="1" x14ac:dyDescent="0.3">
      <c r="A143" s="10" t="s">
        <v>630</v>
      </c>
      <c r="B143" s="86" t="s">
        <v>530</v>
      </c>
      <c r="C143" s="96" t="s">
        <v>7</v>
      </c>
      <c r="D143" s="96" t="s">
        <v>79</v>
      </c>
      <c r="E143" s="96" t="s">
        <v>21</v>
      </c>
      <c r="F143" s="96" t="s">
        <v>3</v>
      </c>
      <c r="G143" s="112"/>
      <c r="H143" s="113"/>
      <c r="I143" s="114"/>
      <c r="J143" s="105">
        <f>+J144</f>
        <v>3000</v>
      </c>
      <c r="K143" s="105">
        <f t="shared" ref="K143:L143" si="44">+K144</f>
        <v>0</v>
      </c>
      <c r="L143" s="105">
        <f t="shared" si="44"/>
        <v>0</v>
      </c>
    </row>
    <row r="144" spans="1:15" s="30" customFormat="1" ht="32.450000000000003" customHeight="1" x14ac:dyDescent="0.3">
      <c r="A144" s="7"/>
      <c r="B144" s="86" t="s">
        <v>568</v>
      </c>
      <c r="C144" s="96" t="s">
        <v>7</v>
      </c>
      <c r="D144" s="96">
        <v>3</v>
      </c>
      <c r="E144" s="96" t="s">
        <v>21</v>
      </c>
      <c r="F144" s="96" t="s">
        <v>531</v>
      </c>
      <c r="G144" s="112"/>
      <c r="H144" s="113"/>
      <c r="I144" s="114"/>
      <c r="J144" s="105">
        <f>+J145</f>
        <v>3000</v>
      </c>
      <c r="K144" s="105">
        <v>0</v>
      </c>
      <c r="L144" s="105">
        <v>0</v>
      </c>
    </row>
    <row r="145" spans="1:13" s="30" customFormat="1" ht="28.15" customHeight="1" x14ac:dyDescent="0.3">
      <c r="A145" s="7"/>
      <c r="B145" s="87" t="s">
        <v>605</v>
      </c>
      <c r="C145" s="106" t="s">
        <v>7</v>
      </c>
      <c r="D145" s="106">
        <v>3</v>
      </c>
      <c r="E145" s="106" t="s">
        <v>21</v>
      </c>
      <c r="F145" s="106" t="s">
        <v>531</v>
      </c>
      <c r="G145" s="111" t="s">
        <v>189</v>
      </c>
      <c r="H145" s="126" t="s">
        <v>33</v>
      </c>
      <c r="I145" s="111" t="s">
        <v>4</v>
      </c>
      <c r="J145" s="83">
        <v>3000</v>
      </c>
      <c r="K145" s="83">
        <v>0</v>
      </c>
      <c r="L145" s="83">
        <v>0</v>
      </c>
    </row>
    <row r="146" spans="1:13" s="18" customFormat="1" ht="34.15" customHeight="1" x14ac:dyDescent="0.3">
      <c r="A146" s="10" t="s">
        <v>631</v>
      </c>
      <c r="B146" s="86" t="s">
        <v>617</v>
      </c>
      <c r="C146" s="96" t="s">
        <v>7</v>
      </c>
      <c r="D146" s="96" t="s">
        <v>79</v>
      </c>
      <c r="E146" s="96" t="s">
        <v>33</v>
      </c>
      <c r="F146" s="96" t="s">
        <v>3</v>
      </c>
      <c r="G146" s="115"/>
      <c r="H146" s="121"/>
      <c r="I146" s="115"/>
      <c r="J146" s="105">
        <f>+J147</f>
        <v>1562.1000000000001</v>
      </c>
      <c r="K146" s="105">
        <f t="shared" ref="K146:L146" si="45">+K147</f>
        <v>0</v>
      </c>
      <c r="L146" s="105">
        <f t="shared" si="45"/>
        <v>0</v>
      </c>
    </row>
    <row r="147" spans="1:13" s="30" customFormat="1" ht="28.15" customHeight="1" x14ac:dyDescent="0.3">
      <c r="A147" s="7"/>
      <c r="B147" s="86" t="s">
        <v>618</v>
      </c>
      <c r="C147" s="96" t="s">
        <v>7</v>
      </c>
      <c r="D147" s="96" t="s">
        <v>79</v>
      </c>
      <c r="E147" s="96" t="s">
        <v>33</v>
      </c>
      <c r="F147" s="96" t="s">
        <v>472</v>
      </c>
      <c r="G147" s="115"/>
      <c r="H147" s="121"/>
      <c r="I147" s="115"/>
      <c r="J147" s="105">
        <f>+J148+J149</f>
        <v>1562.1000000000001</v>
      </c>
      <c r="K147" s="105">
        <f t="shared" ref="K147:L147" si="46">+K148+K149</f>
        <v>0</v>
      </c>
      <c r="L147" s="105">
        <f t="shared" si="46"/>
        <v>0</v>
      </c>
    </row>
    <row r="148" spans="1:13" s="30" customFormat="1" ht="34.9" customHeight="1" x14ac:dyDescent="0.3">
      <c r="A148" s="7"/>
      <c r="B148" s="87" t="s">
        <v>664</v>
      </c>
      <c r="C148" s="106" t="s">
        <v>7</v>
      </c>
      <c r="D148" s="106" t="s">
        <v>79</v>
      </c>
      <c r="E148" s="106" t="s">
        <v>33</v>
      </c>
      <c r="F148" s="106" t="s">
        <v>472</v>
      </c>
      <c r="G148" s="111" t="s">
        <v>189</v>
      </c>
      <c r="H148" s="126" t="s">
        <v>33</v>
      </c>
      <c r="I148" s="111" t="s">
        <v>35</v>
      </c>
      <c r="J148" s="83">
        <v>1368.4</v>
      </c>
      <c r="K148" s="83">
        <v>0</v>
      </c>
      <c r="L148" s="83">
        <v>0</v>
      </c>
    </row>
    <row r="149" spans="1:13" s="30" customFormat="1" ht="37.9" customHeight="1" x14ac:dyDescent="0.3">
      <c r="A149" s="7"/>
      <c r="B149" s="87" t="s">
        <v>665</v>
      </c>
      <c r="C149" s="106" t="s">
        <v>7</v>
      </c>
      <c r="D149" s="106" t="s">
        <v>79</v>
      </c>
      <c r="E149" s="106" t="s">
        <v>33</v>
      </c>
      <c r="F149" s="106" t="s">
        <v>472</v>
      </c>
      <c r="G149" s="111" t="s">
        <v>189</v>
      </c>
      <c r="H149" s="126" t="s">
        <v>33</v>
      </c>
      <c r="I149" s="111" t="s">
        <v>35</v>
      </c>
      <c r="J149" s="83">
        <v>193.7</v>
      </c>
      <c r="K149" s="83">
        <v>0</v>
      </c>
      <c r="L149" s="83">
        <v>0</v>
      </c>
    </row>
    <row r="150" spans="1:13" s="15" customFormat="1" ht="16.5" x14ac:dyDescent="0.25">
      <c r="A150" s="17" t="s">
        <v>138</v>
      </c>
      <c r="B150" s="86" t="s">
        <v>19</v>
      </c>
      <c r="C150" s="96" t="s">
        <v>7</v>
      </c>
      <c r="D150" s="96">
        <v>4</v>
      </c>
      <c r="E150" s="96" t="s">
        <v>2</v>
      </c>
      <c r="F150" s="96" t="s">
        <v>3</v>
      </c>
      <c r="G150" s="110"/>
      <c r="H150" s="110"/>
      <c r="I150" s="110"/>
      <c r="J150" s="105">
        <f>SUM(J151)</f>
        <v>11112.5</v>
      </c>
      <c r="K150" s="105">
        <f t="shared" ref="K150:L150" si="47">SUM(K151)</f>
        <v>10707.6</v>
      </c>
      <c r="L150" s="105">
        <f t="shared" si="47"/>
        <v>11089.8</v>
      </c>
    </row>
    <row r="151" spans="1:13" s="3" customFormat="1" ht="31.5" x14ac:dyDescent="0.25">
      <c r="A151" s="10" t="s">
        <v>232</v>
      </c>
      <c r="B151" s="86" t="s">
        <v>414</v>
      </c>
      <c r="C151" s="96" t="s">
        <v>7</v>
      </c>
      <c r="D151" s="96">
        <v>4</v>
      </c>
      <c r="E151" s="96" t="s">
        <v>4</v>
      </c>
      <c r="F151" s="96" t="s">
        <v>3</v>
      </c>
      <c r="G151" s="110"/>
      <c r="H151" s="110"/>
      <c r="I151" s="110"/>
      <c r="J151" s="105">
        <f>+J152+J157</f>
        <v>11112.5</v>
      </c>
      <c r="K151" s="105">
        <f>SUM(K152+K157)</f>
        <v>10707.6</v>
      </c>
      <c r="L151" s="105">
        <f>SUM(L152+L157)</f>
        <v>11089.8</v>
      </c>
    </row>
    <row r="152" spans="1:13" s="6" customFormat="1" x14ac:dyDescent="0.3">
      <c r="A152" s="4"/>
      <c r="B152" s="86" t="s">
        <v>20</v>
      </c>
      <c r="C152" s="96" t="s">
        <v>7</v>
      </c>
      <c r="D152" s="96">
        <v>4</v>
      </c>
      <c r="E152" s="96" t="s">
        <v>4</v>
      </c>
      <c r="F152" s="96" t="s">
        <v>228</v>
      </c>
      <c r="G152" s="110"/>
      <c r="H152" s="110"/>
      <c r="I152" s="110"/>
      <c r="J152" s="105">
        <f>+J153+J154+J155+J156</f>
        <v>7599.5</v>
      </c>
      <c r="K152" s="105">
        <f>+K153+K154+K155+K156</f>
        <v>7036.6</v>
      </c>
      <c r="L152" s="105">
        <f>+L153+L154+L155+L156</f>
        <v>7274.8</v>
      </c>
    </row>
    <row r="153" spans="1:13" s="30" customFormat="1" ht="21" customHeight="1" x14ac:dyDescent="0.3">
      <c r="A153" s="7"/>
      <c r="B153" s="87" t="s">
        <v>251</v>
      </c>
      <c r="C153" s="106" t="s">
        <v>7</v>
      </c>
      <c r="D153" s="106">
        <v>4</v>
      </c>
      <c r="E153" s="106" t="s">
        <v>4</v>
      </c>
      <c r="F153" s="106" t="s">
        <v>228</v>
      </c>
      <c r="G153" s="111" t="s">
        <v>181</v>
      </c>
      <c r="H153" s="111" t="s">
        <v>33</v>
      </c>
      <c r="I153" s="111" t="s">
        <v>35</v>
      </c>
      <c r="J153" s="83">
        <v>4228.1000000000004</v>
      </c>
      <c r="K153" s="83">
        <v>5963.6</v>
      </c>
      <c r="L153" s="83">
        <v>6201.8</v>
      </c>
    </row>
    <row r="154" spans="1:13" s="30" customFormat="1" ht="31.5" x14ac:dyDescent="0.3">
      <c r="A154" s="7"/>
      <c r="B154" s="87" t="s">
        <v>253</v>
      </c>
      <c r="C154" s="106" t="s">
        <v>7</v>
      </c>
      <c r="D154" s="106">
        <v>4</v>
      </c>
      <c r="E154" s="106" t="s">
        <v>4</v>
      </c>
      <c r="F154" s="106" t="s">
        <v>228</v>
      </c>
      <c r="G154" s="111" t="s">
        <v>189</v>
      </c>
      <c r="H154" s="111" t="s">
        <v>33</v>
      </c>
      <c r="I154" s="111" t="s">
        <v>35</v>
      </c>
      <c r="J154" s="83">
        <v>2306.4</v>
      </c>
      <c r="K154" s="83"/>
      <c r="L154" s="83"/>
      <c r="M154" s="30">
        <v>18</v>
      </c>
    </row>
    <row r="155" spans="1:13" s="30" customFormat="1" ht="15.75" customHeight="1" x14ac:dyDescent="0.3">
      <c r="A155" s="7"/>
      <c r="B155" s="87" t="s">
        <v>252</v>
      </c>
      <c r="C155" s="106" t="s">
        <v>7</v>
      </c>
      <c r="D155" s="106">
        <v>4</v>
      </c>
      <c r="E155" s="106" t="s">
        <v>4</v>
      </c>
      <c r="F155" s="106" t="s">
        <v>228</v>
      </c>
      <c r="G155" s="111" t="s">
        <v>181</v>
      </c>
      <c r="H155" s="111" t="s">
        <v>33</v>
      </c>
      <c r="I155" s="111" t="s">
        <v>35</v>
      </c>
      <c r="J155" s="83">
        <v>738.5</v>
      </c>
      <c r="K155" s="83">
        <v>1073</v>
      </c>
      <c r="L155" s="83">
        <v>1073</v>
      </c>
    </row>
    <row r="156" spans="1:13" s="30" customFormat="1" ht="31.5" x14ac:dyDescent="0.3">
      <c r="A156" s="7"/>
      <c r="B156" s="87" t="s">
        <v>254</v>
      </c>
      <c r="C156" s="106" t="s">
        <v>7</v>
      </c>
      <c r="D156" s="106">
        <v>4</v>
      </c>
      <c r="E156" s="106" t="s">
        <v>4</v>
      </c>
      <c r="F156" s="106" t="s">
        <v>228</v>
      </c>
      <c r="G156" s="111" t="s">
        <v>189</v>
      </c>
      <c r="H156" s="111" t="s">
        <v>33</v>
      </c>
      <c r="I156" s="111" t="s">
        <v>35</v>
      </c>
      <c r="J156" s="83">
        <v>326.5</v>
      </c>
      <c r="K156" s="83">
        <v>0</v>
      </c>
      <c r="L156" s="83">
        <v>0</v>
      </c>
    </row>
    <row r="157" spans="1:13" s="6" customFormat="1" x14ac:dyDescent="0.3">
      <c r="A157" s="4"/>
      <c r="B157" s="86" t="s">
        <v>275</v>
      </c>
      <c r="C157" s="96" t="s">
        <v>7</v>
      </c>
      <c r="D157" s="96">
        <v>4</v>
      </c>
      <c r="E157" s="96" t="s">
        <v>4</v>
      </c>
      <c r="F157" s="96" t="s">
        <v>229</v>
      </c>
      <c r="G157" s="110"/>
      <c r="H157" s="110"/>
      <c r="I157" s="110"/>
      <c r="J157" s="105">
        <f>+J158+J159</f>
        <v>3513</v>
      </c>
      <c r="K157" s="105">
        <f t="shared" ref="K157:L157" si="48">+K158+K159</f>
        <v>3671</v>
      </c>
      <c r="L157" s="105">
        <f t="shared" si="48"/>
        <v>3815</v>
      </c>
    </row>
    <row r="158" spans="1:13" s="30" customFormat="1" x14ac:dyDescent="0.3">
      <c r="A158" s="7"/>
      <c r="B158" s="87" t="s">
        <v>255</v>
      </c>
      <c r="C158" s="106" t="s">
        <v>7</v>
      </c>
      <c r="D158" s="106">
        <v>4</v>
      </c>
      <c r="E158" s="106" t="s">
        <v>4</v>
      </c>
      <c r="F158" s="106" t="s">
        <v>229</v>
      </c>
      <c r="G158" s="111" t="s">
        <v>185</v>
      </c>
      <c r="H158" s="111" t="s">
        <v>33</v>
      </c>
      <c r="I158" s="111" t="s">
        <v>35</v>
      </c>
      <c r="J158" s="83">
        <v>3073</v>
      </c>
      <c r="K158" s="83">
        <v>3211</v>
      </c>
      <c r="L158" s="83">
        <v>3340</v>
      </c>
    </row>
    <row r="159" spans="1:13" s="30" customFormat="1" ht="24" customHeight="1" x14ac:dyDescent="0.3">
      <c r="A159" s="7"/>
      <c r="B159" s="87" t="s">
        <v>316</v>
      </c>
      <c r="C159" s="106" t="s">
        <v>7</v>
      </c>
      <c r="D159" s="106">
        <v>4</v>
      </c>
      <c r="E159" s="106" t="s">
        <v>4</v>
      </c>
      <c r="F159" s="106" t="s">
        <v>229</v>
      </c>
      <c r="G159" s="111" t="s">
        <v>185</v>
      </c>
      <c r="H159" s="111" t="s">
        <v>33</v>
      </c>
      <c r="I159" s="111" t="s">
        <v>35</v>
      </c>
      <c r="J159" s="83">
        <v>440</v>
      </c>
      <c r="K159" s="83">
        <v>460</v>
      </c>
      <c r="L159" s="83">
        <v>475</v>
      </c>
    </row>
    <row r="160" spans="1:13" s="15" customFormat="1" ht="26.25" customHeight="1" x14ac:dyDescent="0.25">
      <c r="A160" s="17" t="s">
        <v>139</v>
      </c>
      <c r="B160" s="86" t="s">
        <v>22</v>
      </c>
      <c r="C160" s="96" t="s">
        <v>7</v>
      </c>
      <c r="D160" s="96">
        <v>5</v>
      </c>
      <c r="E160" s="96" t="s">
        <v>2</v>
      </c>
      <c r="F160" s="96" t="s">
        <v>3</v>
      </c>
      <c r="G160" s="110"/>
      <c r="H160" s="110"/>
      <c r="I160" s="110"/>
      <c r="J160" s="105">
        <f>SUM(J161+J165)</f>
        <v>36786.6</v>
      </c>
      <c r="K160" s="105">
        <f t="shared" ref="K160:L160" si="49">SUM(K161+K165)</f>
        <v>35923.600000000006</v>
      </c>
      <c r="L160" s="105">
        <f t="shared" si="49"/>
        <v>37297.199999999997</v>
      </c>
    </row>
    <row r="161" spans="1:12" s="3" customFormat="1" ht="63" x14ac:dyDescent="0.25">
      <c r="A161" s="10" t="s">
        <v>140</v>
      </c>
      <c r="B161" s="86" t="s">
        <v>442</v>
      </c>
      <c r="C161" s="96" t="s">
        <v>7</v>
      </c>
      <c r="D161" s="96" t="s">
        <v>23</v>
      </c>
      <c r="E161" s="96" t="s">
        <v>1</v>
      </c>
      <c r="F161" s="96" t="s">
        <v>3</v>
      </c>
      <c r="G161" s="110"/>
      <c r="H161" s="110"/>
      <c r="I161" s="110"/>
      <c r="J161" s="105">
        <f>SUM(J162)</f>
        <v>20876.8</v>
      </c>
      <c r="K161" s="105">
        <f t="shared" ref="K161:L161" si="50">SUM(K162)</f>
        <v>20237.400000000001</v>
      </c>
      <c r="L161" s="105">
        <f t="shared" si="50"/>
        <v>20990.6</v>
      </c>
    </row>
    <row r="162" spans="1:12" s="6" customFormat="1" x14ac:dyDescent="0.3">
      <c r="A162" s="4"/>
      <c r="B162" s="86" t="s">
        <v>24</v>
      </c>
      <c r="C162" s="96" t="s">
        <v>7</v>
      </c>
      <c r="D162" s="96" t="s">
        <v>23</v>
      </c>
      <c r="E162" s="96" t="s">
        <v>1</v>
      </c>
      <c r="F162" s="96">
        <v>80300</v>
      </c>
      <c r="G162" s="110"/>
      <c r="H162" s="110"/>
      <c r="I162" s="110"/>
      <c r="J162" s="105">
        <f>SUM(J163:J164)</f>
        <v>20876.8</v>
      </c>
      <c r="K162" s="105">
        <f t="shared" ref="K162:L162" si="51">SUM(K163:K164)</f>
        <v>20237.400000000001</v>
      </c>
      <c r="L162" s="105">
        <f t="shared" si="51"/>
        <v>20990.6</v>
      </c>
    </row>
    <row r="163" spans="1:12" s="30" customFormat="1" ht="31.5" x14ac:dyDescent="0.3">
      <c r="A163" s="7"/>
      <c r="B163" s="87" t="s">
        <v>209</v>
      </c>
      <c r="C163" s="106" t="s">
        <v>7</v>
      </c>
      <c r="D163" s="106" t="s">
        <v>23</v>
      </c>
      <c r="E163" s="106" t="s">
        <v>1</v>
      </c>
      <c r="F163" s="106">
        <v>80300</v>
      </c>
      <c r="G163" s="111" t="s">
        <v>183</v>
      </c>
      <c r="H163" s="111" t="s">
        <v>33</v>
      </c>
      <c r="I163" s="111" t="s">
        <v>35</v>
      </c>
      <c r="J163" s="83">
        <v>19096.8</v>
      </c>
      <c r="K163" s="83">
        <v>18437</v>
      </c>
      <c r="L163" s="83">
        <v>19170</v>
      </c>
    </row>
    <row r="164" spans="1:12" s="30" customFormat="1" x14ac:dyDescent="0.3">
      <c r="A164" s="7"/>
      <c r="B164" s="87" t="s">
        <v>180</v>
      </c>
      <c r="C164" s="106" t="s">
        <v>7</v>
      </c>
      <c r="D164" s="106" t="s">
        <v>23</v>
      </c>
      <c r="E164" s="106" t="s">
        <v>1</v>
      </c>
      <c r="F164" s="106">
        <v>80300</v>
      </c>
      <c r="G164" s="111" t="s">
        <v>181</v>
      </c>
      <c r="H164" s="111" t="s">
        <v>33</v>
      </c>
      <c r="I164" s="111" t="s">
        <v>35</v>
      </c>
      <c r="J164" s="83">
        <v>1780</v>
      </c>
      <c r="K164" s="83">
        <v>1800.4</v>
      </c>
      <c r="L164" s="83">
        <v>1820.6</v>
      </c>
    </row>
    <row r="165" spans="1:12" s="3" customFormat="1" ht="63" x14ac:dyDescent="0.25">
      <c r="A165" s="10" t="s">
        <v>141</v>
      </c>
      <c r="B165" s="86" t="s">
        <v>415</v>
      </c>
      <c r="C165" s="96" t="s">
        <v>7</v>
      </c>
      <c r="D165" s="96">
        <v>5</v>
      </c>
      <c r="E165" s="96" t="s">
        <v>7</v>
      </c>
      <c r="F165" s="96" t="s">
        <v>3</v>
      </c>
      <c r="G165" s="110"/>
      <c r="H165" s="110"/>
      <c r="I165" s="110"/>
      <c r="J165" s="105">
        <f>SUM(J166)</f>
        <v>15909.8</v>
      </c>
      <c r="K165" s="105">
        <f t="shared" ref="K165:L165" si="52">SUM(K166)</f>
        <v>15686.2</v>
      </c>
      <c r="L165" s="105">
        <f t="shared" si="52"/>
        <v>16306.6</v>
      </c>
    </row>
    <row r="166" spans="1:12" s="6" customFormat="1" x14ac:dyDescent="0.3">
      <c r="A166" s="4"/>
      <c r="B166" s="86" t="s">
        <v>24</v>
      </c>
      <c r="C166" s="96" t="s">
        <v>7</v>
      </c>
      <c r="D166" s="96">
        <v>5</v>
      </c>
      <c r="E166" s="96" t="s">
        <v>7</v>
      </c>
      <c r="F166" s="96">
        <v>80300</v>
      </c>
      <c r="G166" s="110"/>
      <c r="H166" s="110"/>
      <c r="I166" s="110"/>
      <c r="J166" s="105">
        <f>SUM(J167:J169)</f>
        <v>15909.8</v>
      </c>
      <c r="K166" s="105">
        <f t="shared" ref="K166:L166" si="53">SUM(K167:K169)</f>
        <v>15686.2</v>
      </c>
      <c r="L166" s="105">
        <f t="shared" si="53"/>
        <v>16306.6</v>
      </c>
    </row>
    <row r="167" spans="1:12" s="30" customFormat="1" ht="31.5" x14ac:dyDescent="0.3">
      <c r="A167" s="7"/>
      <c r="B167" s="87" t="s">
        <v>209</v>
      </c>
      <c r="C167" s="106" t="s">
        <v>7</v>
      </c>
      <c r="D167" s="106">
        <v>5</v>
      </c>
      <c r="E167" s="106" t="s">
        <v>7</v>
      </c>
      <c r="F167" s="106">
        <v>80300</v>
      </c>
      <c r="G167" s="111" t="s">
        <v>183</v>
      </c>
      <c r="H167" s="111" t="s">
        <v>33</v>
      </c>
      <c r="I167" s="111" t="s">
        <v>35</v>
      </c>
      <c r="J167" s="83">
        <v>14884.8</v>
      </c>
      <c r="K167" s="83">
        <v>14673</v>
      </c>
      <c r="L167" s="83">
        <v>15254.7</v>
      </c>
    </row>
    <row r="168" spans="1:12" s="30" customFormat="1" ht="15.6" customHeight="1" x14ac:dyDescent="0.3">
      <c r="A168" s="7"/>
      <c r="B168" s="87" t="s">
        <v>180</v>
      </c>
      <c r="C168" s="106" t="s">
        <v>7</v>
      </c>
      <c r="D168" s="106">
        <v>5</v>
      </c>
      <c r="E168" s="106" t="s">
        <v>7</v>
      </c>
      <c r="F168" s="106">
        <v>80300</v>
      </c>
      <c r="G168" s="111" t="s">
        <v>181</v>
      </c>
      <c r="H168" s="111" t="s">
        <v>33</v>
      </c>
      <c r="I168" s="111" t="s">
        <v>35</v>
      </c>
      <c r="J168" s="83">
        <v>1025</v>
      </c>
      <c r="K168" s="83">
        <v>1013.2</v>
      </c>
      <c r="L168" s="83">
        <v>1051.9000000000001</v>
      </c>
    </row>
    <row r="169" spans="1:12" s="30" customFormat="1" ht="24" hidden="1" customHeight="1" x14ac:dyDescent="0.3">
      <c r="A169" s="7"/>
      <c r="B169" s="87" t="s">
        <v>184</v>
      </c>
      <c r="C169" s="106" t="s">
        <v>7</v>
      </c>
      <c r="D169" s="106">
        <v>5</v>
      </c>
      <c r="E169" s="106" t="s">
        <v>7</v>
      </c>
      <c r="F169" s="106">
        <v>80300</v>
      </c>
      <c r="G169" s="111" t="s">
        <v>185</v>
      </c>
      <c r="H169" s="111" t="s">
        <v>33</v>
      </c>
      <c r="I169" s="111" t="s">
        <v>35</v>
      </c>
      <c r="J169" s="83">
        <v>0</v>
      </c>
      <c r="K169" s="83">
        <v>0</v>
      </c>
      <c r="L169" s="83">
        <v>0</v>
      </c>
    </row>
    <row r="170" spans="1:12" s="15" customFormat="1" ht="31.5" x14ac:dyDescent="0.25">
      <c r="A170" s="17" t="s">
        <v>142</v>
      </c>
      <c r="B170" s="86" t="s">
        <v>26</v>
      </c>
      <c r="C170" s="96" t="s">
        <v>7</v>
      </c>
      <c r="D170" s="96">
        <v>7</v>
      </c>
      <c r="E170" s="96" t="s">
        <v>2</v>
      </c>
      <c r="F170" s="96" t="s">
        <v>3</v>
      </c>
      <c r="G170" s="110"/>
      <c r="H170" s="110"/>
      <c r="I170" s="110"/>
      <c r="J170" s="105">
        <f>+J171+J175</f>
        <v>7152.9000000000005</v>
      </c>
      <c r="K170" s="105">
        <f t="shared" ref="K170:L170" si="54">+K171+K175</f>
        <v>6642.9000000000005</v>
      </c>
      <c r="L170" s="105">
        <f t="shared" si="54"/>
        <v>8240.6</v>
      </c>
    </row>
    <row r="171" spans="1:12" s="3" customFormat="1" ht="47.25" x14ac:dyDescent="0.25">
      <c r="A171" s="10" t="s">
        <v>143</v>
      </c>
      <c r="B171" s="86" t="s">
        <v>210</v>
      </c>
      <c r="C171" s="96" t="s">
        <v>7</v>
      </c>
      <c r="D171" s="96">
        <v>7</v>
      </c>
      <c r="E171" s="96" t="s">
        <v>4</v>
      </c>
      <c r="F171" s="96" t="s">
        <v>3</v>
      </c>
      <c r="G171" s="110"/>
      <c r="H171" s="110"/>
      <c r="I171" s="110"/>
      <c r="J171" s="105">
        <f>SUM(J172)</f>
        <v>510</v>
      </c>
      <c r="K171" s="105">
        <f t="shared" ref="K171:L171" si="55">SUM(K172)</f>
        <v>0</v>
      </c>
      <c r="L171" s="105">
        <f t="shared" si="55"/>
        <v>0</v>
      </c>
    </row>
    <row r="172" spans="1:12" s="6" customFormat="1" ht="18.75" customHeight="1" x14ac:dyDescent="0.3">
      <c r="A172" s="4"/>
      <c r="B172" s="86" t="s">
        <v>20</v>
      </c>
      <c r="C172" s="96" t="s">
        <v>7</v>
      </c>
      <c r="D172" s="96">
        <v>7</v>
      </c>
      <c r="E172" s="96" t="s">
        <v>4</v>
      </c>
      <c r="F172" s="96" t="s">
        <v>623</v>
      </c>
      <c r="G172" s="110"/>
      <c r="H172" s="110"/>
      <c r="I172" s="110"/>
      <c r="J172" s="105">
        <f>SUM(J173:J174)</f>
        <v>510</v>
      </c>
      <c r="K172" s="105">
        <f t="shared" ref="K172:L172" si="56">SUM(K173:K174)</f>
        <v>0</v>
      </c>
      <c r="L172" s="105">
        <f t="shared" si="56"/>
        <v>0</v>
      </c>
    </row>
    <row r="173" spans="1:12" s="30" customFormat="1" ht="16.149999999999999" customHeight="1" x14ac:dyDescent="0.3">
      <c r="A173" s="7"/>
      <c r="B173" s="87" t="s">
        <v>180</v>
      </c>
      <c r="C173" s="106" t="s">
        <v>7</v>
      </c>
      <c r="D173" s="106" t="s">
        <v>156</v>
      </c>
      <c r="E173" s="106" t="s">
        <v>4</v>
      </c>
      <c r="F173" s="106" t="s">
        <v>623</v>
      </c>
      <c r="G173" s="111" t="s">
        <v>181</v>
      </c>
      <c r="H173" s="111" t="s">
        <v>33</v>
      </c>
      <c r="I173" s="111" t="s">
        <v>33</v>
      </c>
      <c r="J173" s="83">
        <v>400</v>
      </c>
      <c r="K173" s="83">
        <v>0</v>
      </c>
      <c r="L173" s="83">
        <v>0</v>
      </c>
    </row>
    <row r="174" spans="1:12" s="30" customFormat="1" ht="32.25" customHeight="1" x14ac:dyDescent="0.3">
      <c r="A174" s="7"/>
      <c r="B174" s="87" t="s">
        <v>190</v>
      </c>
      <c r="C174" s="106" t="s">
        <v>7</v>
      </c>
      <c r="D174" s="106" t="s">
        <v>156</v>
      </c>
      <c r="E174" s="106" t="s">
        <v>4</v>
      </c>
      <c r="F174" s="106" t="s">
        <v>623</v>
      </c>
      <c r="G174" s="130" t="s">
        <v>189</v>
      </c>
      <c r="H174" s="132" t="s">
        <v>33</v>
      </c>
      <c r="I174" s="116" t="s">
        <v>33</v>
      </c>
      <c r="J174" s="83">
        <v>110</v>
      </c>
      <c r="K174" s="83">
        <v>0</v>
      </c>
      <c r="L174" s="83">
        <v>0</v>
      </c>
    </row>
    <row r="175" spans="1:12" s="11" customFormat="1" ht="40.5" customHeight="1" x14ac:dyDescent="0.3">
      <c r="A175" s="10" t="s">
        <v>570</v>
      </c>
      <c r="B175" s="133" t="s">
        <v>428</v>
      </c>
      <c r="C175" s="96" t="s">
        <v>7</v>
      </c>
      <c r="D175" s="96" t="s">
        <v>156</v>
      </c>
      <c r="E175" s="96" t="s">
        <v>427</v>
      </c>
      <c r="F175" s="96" t="s">
        <v>429</v>
      </c>
      <c r="G175" s="112"/>
      <c r="H175" s="113"/>
      <c r="I175" s="114"/>
      <c r="J175" s="105">
        <f>+J176</f>
        <v>6642.9000000000005</v>
      </c>
      <c r="K175" s="105">
        <f t="shared" ref="K175:L175" si="57">+K176</f>
        <v>6642.9000000000005</v>
      </c>
      <c r="L175" s="105">
        <f t="shared" si="57"/>
        <v>8240.6</v>
      </c>
    </row>
    <row r="176" spans="1:12" s="30" customFormat="1" ht="46.9" customHeight="1" x14ac:dyDescent="0.3">
      <c r="A176" s="10"/>
      <c r="B176" s="87" t="s">
        <v>561</v>
      </c>
      <c r="C176" s="96" t="s">
        <v>7</v>
      </c>
      <c r="D176" s="96" t="s">
        <v>156</v>
      </c>
      <c r="E176" s="96" t="s">
        <v>427</v>
      </c>
      <c r="F176" s="96" t="s">
        <v>429</v>
      </c>
      <c r="G176" s="112"/>
      <c r="H176" s="113"/>
      <c r="I176" s="114"/>
      <c r="J176" s="105">
        <f>+J177+J178+J179+J180</f>
        <v>6642.9000000000005</v>
      </c>
      <c r="K176" s="105">
        <f t="shared" ref="K176:L176" si="58">+K177+K178+K179+K180</f>
        <v>6642.9000000000005</v>
      </c>
      <c r="L176" s="105">
        <f t="shared" si="58"/>
        <v>8240.6</v>
      </c>
    </row>
    <row r="177" spans="1:12" s="30" customFormat="1" ht="33" customHeight="1" x14ac:dyDescent="0.3">
      <c r="A177" s="10"/>
      <c r="B177" s="87" t="s">
        <v>209</v>
      </c>
      <c r="C177" s="106" t="s">
        <v>7</v>
      </c>
      <c r="D177" s="106" t="s">
        <v>156</v>
      </c>
      <c r="E177" s="106" t="s">
        <v>427</v>
      </c>
      <c r="F177" s="106" t="s">
        <v>429</v>
      </c>
      <c r="G177" s="132" t="s">
        <v>183</v>
      </c>
      <c r="H177" s="111" t="s">
        <v>33</v>
      </c>
      <c r="I177" s="116" t="s">
        <v>35</v>
      </c>
      <c r="J177" s="83">
        <v>5950.1</v>
      </c>
      <c r="K177" s="83">
        <v>5950.1</v>
      </c>
      <c r="L177" s="83">
        <v>5950.1</v>
      </c>
    </row>
    <row r="178" spans="1:12" s="30" customFormat="1" ht="33" customHeight="1" x14ac:dyDescent="0.3">
      <c r="A178" s="7"/>
      <c r="B178" s="87" t="s">
        <v>209</v>
      </c>
      <c r="C178" s="106" t="s">
        <v>7</v>
      </c>
      <c r="D178" s="106" t="s">
        <v>156</v>
      </c>
      <c r="E178" s="106" t="s">
        <v>427</v>
      </c>
      <c r="F178" s="106" t="s">
        <v>429</v>
      </c>
      <c r="G178" s="116" t="s">
        <v>183</v>
      </c>
      <c r="H178" s="111" t="s">
        <v>33</v>
      </c>
      <c r="I178" s="111" t="s">
        <v>35</v>
      </c>
      <c r="J178" s="83">
        <v>108.7</v>
      </c>
      <c r="K178" s="83">
        <v>108.7</v>
      </c>
      <c r="L178" s="83">
        <v>1706.4</v>
      </c>
    </row>
    <row r="179" spans="1:12" s="30" customFormat="1" ht="33" customHeight="1" x14ac:dyDescent="0.3">
      <c r="A179" s="7"/>
      <c r="B179" s="87" t="s">
        <v>190</v>
      </c>
      <c r="C179" s="106" t="s">
        <v>7</v>
      </c>
      <c r="D179" s="106" t="s">
        <v>156</v>
      </c>
      <c r="E179" s="106" t="s">
        <v>427</v>
      </c>
      <c r="F179" s="106" t="s">
        <v>429</v>
      </c>
      <c r="G179" s="116" t="s">
        <v>189</v>
      </c>
      <c r="H179" s="111" t="s">
        <v>33</v>
      </c>
      <c r="I179" s="111" t="s">
        <v>35</v>
      </c>
      <c r="J179" s="83">
        <v>560</v>
      </c>
      <c r="K179" s="83">
        <v>560</v>
      </c>
      <c r="L179" s="83">
        <v>560</v>
      </c>
    </row>
    <row r="180" spans="1:12" s="30" customFormat="1" ht="33" customHeight="1" x14ac:dyDescent="0.3">
      <c r="A180" s="7"/>
      <c r="B180" s="87" t="s">
        <v>190</v>
      </c>
      <c r="C180" s="106" t="s">
        <v>7</v>
      </c>
      <c r="D180" s="106" t="s">
        <v>156</v>
      </c>
      <c r="E180" s="106" t="s">
        <v>427</v>
      </c>
      <c r="F180" s="106" t="s">
        <v>429</v>
      </c>
      <c r="G180" s="116" t="s">
        <v>189</v>
      </c>
      <c r="H180" s="111" t="s">
        <v>33</v>
      </c>
      <c r="I180" s="111" t="s">
        <v>35</v>
      </c>
      <c r="J180" s="83">
        <v>24.1</v>
      </c>
      <c r="K180" s="83">
        <v>24.1</v>
      </c>
      <c r="L180" s="83">
        <v>24.1</v>
      </c>
    </row>
    <row r="181" spans="1:12" s="15" customFormat="1" ht="31.5" x14ac:dyDescent="0.25">
      <c r="A181" s="17" t="s">
        <v>432</v>
      </c>
      <c r="B181" s="86" t="s">
        <v>443</v>
      </c>
      <c r="C181" s="96" t="s">
        <v>7</v>
      </c>
      <c r="D181" s="96" t="s">
        <v>27</v>
      </c>
      <c r="E181" s="96" t="s">
        <v>2</v>
      </c>
      <c r="F181" s="96" t="s">
        <v>3</v>
      </c>
      <c r="G181" s="110"/>
      <c r="H181" s="110"/>
      <c r="I181" s="110"/>
      <c r="J181" s="105">
        <f>SUM(+J182+J185+J188+J191)</f>
        <v>51973.4</v>
      </c>
      <c r="K181" s="105">
        <f t="shared" ref="K181:L181" si="59">SUM(+K182+K185+K188+K191)</f>
        <v>54307.7</v>
      </c>
      <c r="L181" s="105">
        <f t="shared" si="59"/>
        <v>56480.3</v>
      </c>
    </row>
    <row r="182" spans="1:12" s="3" customFormat="1" ht="31.5" x14ac:dyDescent="0.25">
      <c r="A182" s="10" t="s">
        <v>433</v>
      </c>
      <c r="B182" s="86" t="s">
        <v>28</v>
      </c>
      <c r="C182" s="96" t="s">
        <v>7</v>
      </c>
      <c r="D182" s="96" t="s">
        <v>27</v>
      </c>
      <c r="E182" s="96" t="s">
        <v>21</v>
      </c>
      <c r="F182" s="96" t="s">
        <v>3</v>
      </c>
      <c r="G182" s="110"/>
      <c r="H182" s="110"/>
      <c r="I182" s="110"/>
      <c r="J182" s="105">
        <f>SUM(J183)</f>
        <v>11472</v>
      </c>
      <c r="K182" s="105">
        <f t="shared" ref="K182:L182" si="60">SUM(K183)</f>
        <v>13346</v>
      </c>
      <c r="L182" s="105">
        <f t="shared" si="60"/>
        <v>13880</v>
      </c>
    </row>
    <row r="183" spans="1:12" s="6" customFormat="1" x14ac:dyDescent="0.3">
      <c r="A183" s="4"/>
      <c r="B183" s="86" t="s">
        <v>29</v>
      </c>
      <c r="C183" s="96" t="s">
        <v>7</v>
      </c>
      <c r="D183" s="96" t="s">
        <v>27</v>
      </c>
      <c r="E183" s="96" t="s">
        <v>21</v>
      </c>
      <c r="F183" s="96" t="s">
        <v>268</v>
      </c>
      <c r="G183" s="110"/>
      <c r="H183" s="110"/>
      <c r="I183" s="110"/>
      <c r="J183" s="105">
        <f>+J184</f>
        <v>11472</v>
      </c>
      <c r="K183" s="105">
        <f t="shared" ref="K183:L183" si="61">+K184</f>
        <v>13346</v>
      </c>
      <c r="L183" s="105">
        <f t="shared" si="61"/>
        <v>13880</v>
      </c>
    </row>
    <row r="184" spans="1:12" s="30" customFormat="1" x14ac:dyDescent="0.3">
      <c r="A184" s="7"/>
      <c r="B184" s="87" t="s">
        <v>188</v>
      </c>
      <c r="C184" s="106" t="s">
        <v>7</v>
      </c>
      <c r="D184" s="106" t="s">
        <v>27</v>
      </c>
      <c r="E184" s="106" t="s">
        <v>21</v>
      </c>
      <c r="F184" s="106" t="s">
        <v>268</v>
      </c>
      <c r="G184" s="111" t="s">
        <v>187</v>
      </c>
      <c r="H184" s="111" t="s">
        <v>71</v>
      </c>
      <c r="I184" s="111" t="s">
        <v>21</v>
      </c>
      <c r="J184" s="83">
        <v>11472</v>
      </c>
      <c r="K184" s="83">
        <v>13346</v>
      </c>
      <c r="L184" s="83">
        <v>13880</v>
      </c>
    </row>
    <row r="185" spans="1:12" s="3" customFormat="1" ht="31.5" x14ac:dyDescent="0.25">
      <c r="A185" s="10" t="s">
        <v>324</v>
      </c>
      <c r="B185" s="86" t="s">
        <v>31</v>
      </c>
      <c r="C185" s="96" t="s">
        <v>7</v>
      </c>
      <c r="D185" s="96" t="s">
        <v>27</v>
      </c>
      <c r="E185" s="96" t="s">
        <v>30</v>
      </c>
      <c r="F185" s="96" t="s">
        <v>3</v>
      </c>
      <c r="G185" s="110"/>
      <c r="H185" s="110"/>
      <c r="I185" s="110"/>
      <c r="J185" s="105">
        <f>SUM(J186)</f>
        <v>10958</v>
      </c>
      <c r="K185" s="105">
        <f t="shared" ref="K185:L186" si="62">SUM(K186)</f>
        <v>9570</v>
      </c>
      <c r="L185" s="105">
        <f t="shared" si="62"/>
        <v>9953</v>
      </c>
    </row>
    <row r="186" spans="1:12" s="6" customFormat="1" ht="31.5" x14ac:dyDescent="0.3">
      <c r="A186" s="4"/>
      <c r="B186" s="86" t="s">
        <v>32</v>
      </c>
      <c r="C186" s="96" t="s">
        <v>7</v>
      </c>
      <c r="D186" s="96" t="s">
        <v>27</v>
      </c>
      <c r="E186" s="96" t="s">
        <v>30</v>
      </c>
      <c r="F186" s="96" t="s">
        <v>269</v>
      </c>
      <c r="G186" s="110"/>
      <c r="H186" s="110"/>
      <c r="I186" s="110"/>
      <c r="J186" s="105">
        <f>SUM(J187)</f>
        <v>10958</v>
      </c>
      <c r="K186" s="105">
        <f t="shared" si="62"/>
        <v>9570</v>
      </c>
      <c r="L186" s="105">
        <f t="shared" si="62"/>
        <v>9953</v>
      </c>
    </row>
    <row r="187" spans="1:12" s="30" customFormat="1" x14ac:dyDescent="0.3">
      <c r="A187" s="7"/>
      <c r="B187" s="87" t="s">
        <v>188</v>
      </c>
      <c r="C187" s="106" t="s">
        <v>7</v>
      </c>
      <c r="D187" s="106" t="s">
        <v>27</v>
      </c>
      <c r="E187" s="106" t="s">
        <v>30</v>
      </c>
      <c r="F187" s="106" t="s">
        <v>269</v>
      </c>
      <c r="G187" s="111" t="s">
        <v>187</v>
      </c>
      <c r="H187" s="111" t="s">
        <v>71</v>
      </c>
      <c r="I187" s="111" t="s">
        <v>21</v>
      </c>
      <c r="J187" s="83">
        <v>10958</v>
      </c>
      <c r="K187" s="83">
        <v>9570</v>
      </c>
      <c r="L187" s="83">
        <v>9953</v>
      </c>
    </row>
    <row r="188" spans="1:12" s="14" customFormat="1" ht="31.5" x14ac:dyDescent="0.3">
      <c r="A188" s="10" t="s">
        <v>434</v>
      </c>
      <c r="B188" s="134" t="s">
        <v>270</v>
      </c>
      <c r="C188" s="96" t="s">
        <v>7</v>
      </c>
      <c r="D188" s="96" t="s">
        <v>27</v>
      </c>
      <c r="E188" s="96" t="s">
        <v>5</v>
      </c>
      <c r="F188" s="96" t="s">
        <v>3</v>
      </c>
      <c r="G188" s="110"/>
      <c r="H188" s="110"/>
      <c r="I188" s="110"/>
      <c r="J188" s="105">
        <f>SUM(J189)</f>
        <v>28736</v>
      </c>
      <c r="K188" s="105">
        <f t="shared" ref="K188:L188" si="63">SUM(K189)</f>
        <v>30552</v>
      </c>
      <c r="L188" s="105">
        <f t="shared" si="63"/>
        <v>31774</v>
      </c>
    </row>
    <row r="189" spans="1:12" s="6" customFormat="1" ht="47.25" customHeight="1" x14ac:dyDescent="0.3">
      <c r="A189" s="4"/>
      <c r="B189" s="86" t="s">
        <v>381</v>
      </c>
      <c r="C189" s="96" t="s">
        <v>7</v>
      </c>
      <c r="D189" s="96" t="s">
        <v>27</v>
      </c>
      <c r="E189" s="96" t="s">
        <v>5</v>
      </c>
      <c r="F189" s="96" t="s">
        <v>430</v>
      </c>
      <c r="G189" s="110"/>
      <c r="H189" s="110"/>
      <c r="I189" s="110"/>
      <c r="J189" s="105">
        <f>+J190</f>
        <v>28736</v>
      </c>
      <c r="K189" s="105">
        <f t="shared" ref="K189:L189" si="64">+K190</f>
        <v>30552</v>
      </c>
      <c r="L189" s="105">
        <f t="shared" si="64"/>
        <v>31774</v>
      </c>
    </row>
    <row r="190" spans="1:12" s="30" customFormat="1" x14ac:dyDescent="0.3">
      <c r="A190" s="7"/>
      <c r="B190" s="87" t="s">
        <v>188</v>
      </c>
      <c r="C190" s="106" t="s">
        <v>7</v>
      </c>
      <c r="D190" s="106" t="s">
        <v>27</v>
      </c>
      <c r="E190" s="106" t="s">
        <v>5</v>
      </c>
      <c r="F190" s="106" t="s">
        <v>430</v>
      </c>
      <c r="G190" s="111" t="s">
        <v>187</v>
      </c>
      <c r="H190" s="111" t="s">
        <v>71</v>
      </c>
      <c r="I190" s="111" t="s">
        <v>21</v>
      </c>
      <c r="J190" s="83">
        <v>28736</v>
      </c>
      <c r="K190" s="83">
        <v>30552</v>
      </c>
      <c r="L190" s="83">
        <v>31774</v>
      </c>
    </row>
    <row r="191" spans="1:12" s="3" customFormat="1" ht="63" customHeight="1" x14ac:dyDescent="0.25">
      <c r="A191" s="10" t="s">
        <v>435</v>
      </c>
      <c r="B191" s="135" t="s">
        <v>216</v>
      </c>
      <c r="C191" s="96" t="s">
        <v>7</v>
      </c>
      <c r="D191" s="96" t="s">
        <v>27</v>
      </c>
      <c r="E191" s="96" t="s">
        <v>35</v>
      </c>
      <c r="F191" s="96" t="s">
        <v>3</v>
      </c>
      <c r="G191" s="110"/>
      <c r="H191" s="110"/>
      <c r="I191" s="110"/>
      <c r="J191" s="105">
        <f>SUM(J192)</f>
        <v>807.4</v>
      </c>
      <c r="K191" s="105">
        <f t="shared" ref="K191:L192" si="65">SUM(K192)</f>
        <v>839.7</v>
      </c>
      <c r="L191" s="105">
        <f t="shared" si="65"/>
        <v>873.3</v>
      </c>
    </row>
    <row r="192" spans="1:12" s="6" customFormat="1" ht="46.5" customHeight="1" x14ac:dyDescent="0.3">
      <c r="A192" s="4"/>
      <c r="B192" s="86" t="s">
        <v>217</v>
      </c>
      <c r="C192" s="96" t="s">
        <v>7</v>
      </c>
      <c r="D192" s="96" t="s">
        <v>27</v>
      </c>
      <c r="E192" s="96" t="s">
        <v>35</v>
      </c>
      <c r="F192" s="96" t="s">
        <v>218</v>
      </c>
      <c r="G192" s="110"/>
      <c r="H192" s="110"/>
      <c r="I192" s="110"/>
      <c r="J192" s="105">
        <f>SUM(J193)</f>
        <v>807.4</v>
      </c>
      <c r="K192" s="105">
        <f t="shared" si="65"/>
        <v>839.7</v>
      </c>
      <c r="L192" s="105">
        <f t="shared" si="65"/>
        <v>873.3</v>
      </c>
    </row>
    <row r="193" spans="1:15" s="30" customFormat="1" x14ac:dyDescent="0.3">
      <c r="A193" s="7"/>
      <c r="B193" s="87" t="s">
        <v>188</v>
      </c>
      <c r="C193" s="106" t="s">
        <v>7</v>
      </c>
      <c r="D193" s="106" t="s">
        <v>27</v>
      </c>
      <c r="E193" s="106" t="s">
        <v>35</v>
      </c>
      <c r="F193" s="106" t="s">
        <v>218</v>
      </c>
      <c r="G193" s="111" t="s">
        <v>187</v>
      </c>
      <c r="H193" s="111" t="s">
        <v>71</v>
      </c>
      <c r="I193" s="111" t="s">
        <v>21</v>
      </c>
      <c r="J193" s="83">
        <v>807.4</v>
      </c>
      <c r="K193" s="83">
        <v>839.7</v>
      </c>
      <c r="L193" s="83">
        <v>873.3</v>
      </c>
    </row>
    <row r="194" spans="1:15" s="23" customFormat="1" ht="31.5" x14ac:dyDescent="0.25">
      <c r="A194" s="29" t="s">
        <v>79</v>
      </c>
      <c r="B194" s="86" t="s">
        <v>37</v>
      </c>
      <c r="C194" s="96" t="s">
        <v>4</v>
      </c>
      <c r="D194" s="96" t="s">
        <v>36</v>
      </c>
      <c r="E194" s="96" t="s">
        <v>2</v>
      </c>
      <c r="F194" s="96" t="s">
        <v>3</v>
      </c>
      <c r="G194" s="136"/>
      <c r="H194" s="137"/>
      <c r="I194" s="138"/>
      <c r="J194" s="105">
        <f>SUM(J195)</f>
        <v>27588.2</v>
      </c>
      <c r="K194" s="105">
        <f t="shared" ref="K194:L194" si="66">SUM(K195)</f>
        <v>20094.2</v>
      </c>
      <c r="L194" s="105">
        <f t="shared" si="66"/>
        <v>20094.2</v>
      </c>
    </row>
    <row r="195" spans="1:15" s="15" customFormat="1" ht="16.5" x14ac:dyDescent="0.25">
      <c r="A195" s="17" t="s">
        <v>144</v>
      </c>
      <c r="B195" s="86" t="s">
        <v>39</v>
      </c>
      <c r="C195" s="96" t="s">
        <v>4</v>
      </c>
      <c r="D195" s="96" t="s">
        <v>38</v>
      </c>
      <c r="E195" s="96" t="s">
        <v>2</v>
      </c>
      <c r="F195" s="96" t="s">
        <v>3</v>
      </c>
      <c r="G195" s="139"/>
      <c r="H195" s="140"/>
      <c r="I195" s="141"/>
      <c r="J195" s="105">
        <f>SUM(J196+J199+J204+J208+J213)</f>
        <v>27588.2</v>
      </c>
      <c r="K195" s="105">
        <f t="shared" ref="K195:L195" si="67">SUM(K196+K199+K204+K208+K213)</f>
        <v>20094.2</v>
      </c>
      <c r="L195" s="105">
        <f t="shared" si="67"/>
        <v>20094.2</v>
      </c>
    </row>
    <row r="196" spans="1:15" s="3" customFormat="1" ht="16.5" x14ac:dyDescent="0.25">
      <c r="A196" s="10" t="s">
        <v>145</v>
      </c>
      <c r="B196" s="86" t="s">
        <v>40</v>
      </c>
      <c r="C196" s="96" t="s">
        <v>4</v>
      </c>
      <c r="D196" s="96" t="s">
        <v>38</v>
      </c>
      <c r="E196" s="96" t="s">
        <v>1</v>
      </c>
      <c r="F196" s="96" t="s">
        <v>3</v>
      </c>
      <c r="G196" s="139"/>
      <c r="H196" s="140"/>
      <c r="I196" s="141"/>
      <c r="J196" s="105">
        <f>SUM(J197)</f>
        <v>16819</v>
      </c>
      <c r="K196" s="105">
        <f t="shared" ref="K196:L197" si="68">SUM(K197)</f>
        <v>14712</v>
      </c>
      <c r="L196" s="105">
        <f t="shared" si="68"/>
        <v>14712</v>
      </c>
    </row>
    <row r="197" spans="1:15" s="6" customFormat="1" ht="31.5" x14ac:dyDescent="0.3">
      <c r="A197" s="1"/>
      <c r="B197" s="86" t="s">
        <v>42</v>
      </c>
      <c r="C197" s="96" t="s">
        <v>4</v>
      </c>
      <c r="D197" s="96" t="s">
        <v>38</v>
      </c>
      <c r="E197" s="96" t="s">
        <v>1</v>
      </c>
      <c r="F197" s="96" t="s">
        <v>41</v>
      </c>
      <c r="G197" s="142"/>
      <c r="H197" s="143"/>
      <c r="I197" s="144"/>
      <c r="J197" s="105">
        <f>SUM(J198)</f>
        <v>16819</v>
      </c>
      <c r="K197" s="105">
        <f t="shared" si="68"/>
        <v>14712</v>
      </c>
      <c r="L197" s="105">
        <f t="shared" si="68"/>
        <v>14712</v>
      </c>
    </row>
    <row r="198" spans="1:15" s="30" customFormat="1" x14ac:dyDescent="0.3">
      <c r="A198" s="16"/>
      <c r="B198" s="87" t="s">
        <v>188</v>
      </c>
      <c r="C198" s="106" t="s">
        <v>4</v>
      </c>
      <c r="D198" s="106" t="s">
        <v>38</v>
      </c>
      <c r="E198" s="106" t="s">
        <v>1</v>
      </c>
      <c r="F198" s="106" t="s">
        <v>41</v>
      </c>
      <c r="G198" s="111" t="s">
        <v>187</v>
      </c>
      <c r="H198" s="111" t="s">
        <v>71</v>
      </c>
      <c r="I198" s="111" t="s">
        <v>1</v>
      </c>
      <c r="J198" s="83">
        <v>16819</v>
      </c>
      <c r="K198" s="83">
        <v>14712</v>
      </c>
      <c r="L198" s="83">
        <v>14712</v>
      </c>
      <c r="M198" s="30">
        <v>50</v>
      </c>
      <c r="N198" s="30">
        <v>50</v>
      </c>
      <c r="O198" s="30">
        <v>50</v>
      </c>
    </row>
    <row r="199" spans="1:15" s="3" customFormat="1" ht="16.5" x14ac:dyDescent="0.25">
      <c r="A199" s="10" t="s">
        <v>146</v>
      </c>
      <c r="B199" s="86" t="s">
        <v>43</v>
      </c>
      <c r="C199" s="96" t="s">
        <v>4</v>
      </c>
      <c r="D199" s="96" t="s">
        <v>38</v>
      </c>
      <c r="E199" s="96" t="s">
        <v>7</v>
      </c>
      <c r="F199" s="96" t="s">
        <v>3</v>
      </c>
      <c r="G199" s="136"/>
      <c r="H199" s="137"/>
      <c r="I199" s="138"/>
      <c r="J199" s="105">
        <f>+J200+J202</f>
        <v>2000</v>
      </c>
      <c r="K199" s="105">
        <f t="shared" ref="K199:L200" si="69">SUM(K200)</f>
        <v>500</v>
      </c>
      <c r="L199" s="105">
        <f t="shared" si="69"/>
        <v>500</v>
      </c>
    </row>
    <row r="200" spans="1:15" s="6" customFormat="1" x14ac:dyDescent="0.3">
      <c r="A200" s="1"/>
      <c r="B200" s="86" t="s">
        <v>45</v>
      </c>
      <c r="C200" s="96" t="s">
        <v>4</v>
      </c>
      <c r="D200" s="96" t="s">
        <v>38</v>
      </c>
      <c r="E200" s="96" t="s">
        <v>7</v>
      </c>
      <c r="F200" s="96" t="s">
        <v>44</v>
      </c>
      <c r="G200" s="142"/>
      <c r="H200" s="143"/>
      <c r="I200" s="144"/>
      <c r="J200" s="105">
        <f>SUM(J201)</f>
        <v>2000</v>
      </c>
      <c r="K200" s="105">
        <f t="shared" si="69"/>
        <v>500</v>
      </c>
      <c r="L200" s="105">
        <f t="shared" si="69"/>
        <v>500</v>
      </c>
    </row>
    <row r="201" spans="1:15" s="30" customFormat="1" ht="14.45" customHeight="1" x14ac:dyDescent="0.3">
      <c r="A201" s="16"/>
      <c r="B201" s="87" t="s">
        <v>188</v>
      </c>
      <c r="C201" s="106" t="s">
        <v>4</v>
      </c>
      <c r="D201" s="106" t="s">
        <v>38</v>
      </c>
      <c r="E201" s="106" t="s">
        <v>7</v>
      </c>
      <c r="F201" s="106" t="s">
        <v>44</v>
      </c>
      <c r="G201" s="111" t="s">
        <v>187</v>
      </c>
      <c r="H201" s="111" t="s">
        <v>71</v>
      </c>
      <c r="I201" s="111" t="s">
        <v>4</v>
      </c>
      <c r="J201" s="83">
        <v>2000</v>
      </c>
      <c r="K201" s="83">
        <v>500</v>
      </c>
      <c r="L201" s="83">
        <v>500</v>
      </c>
    </row>
    <row r="202" spans="1:15" s="6" customFormat="1" ht="39.6" hidden="1" customHeight="1" x14ac:dyDescent="0.3">
      <c r="A202" s="1"/>
      <c r="B202" s="86" t="s">
        <v>272</v>
      </c>
      <c r="C202" s="96" t="s">
        <v>4</v>
      </c>
      <c r="D202" s="96" t="s">
        <v>38</v>
      </c>
      <c r="E202" s="96" t="s">
        <v>7</v>
      </c>
      <c r="F202" s="96" t="s">
        <v>285</v>
      </c>
      <c r="G202" s="115"/>
      <c r="H202" s="115"/>
      <c r="I202" s="115"/>
      <c r="J202" s="105">
        <f>+J203</f>
        <v>0</v>
      </c>
      <c r="K202" s="105"/>
      <c r="L202" s="105"/>
    </row>
    <row r="203" spans="1:15" s="30" customFormat="1" hidden="1" x14ac:dyDescent="0.3">
      <c r="A203" s="16"/>
      <c r="B203" s="87" t="s">
        <v>188</v>
      </c>
      <c r="C203" s="106" t="s">
        <v>4</v>
      </c>
      <c r="D203" s="106" t="s">
        <v>38</v>
      </c>
      <c r="E203" s="106" t="s">
        <v>7</v>
      </c>
      <c r="F203" s="106" t="s">
        <v>285</v>
      </c>
      <c r="G203" s="111" t="s">
        <v>187</v>
      </c>
      <c r="H203" s="111" t="s">
        <v>71</v>
      </c>
      <c r="I203" s="111" t="s">
        <v>4</v>
      </c>
      <c r="J203" s="83"/>
      <c r="K203" s="83"/>
      <c r="L203" s="83"/>
    </row>
    <row r="204" spans="1:15" s="3" customFormat="1" ht="16.5" x14ac:dyDescent="0.25">
      <c r="A204" s="10" t="s">
        <v>147</v>
      </c>
      <c r="B204" s="86" t="s">
        <v>46</v>
      </c>
      <c r="C204" s="96" t="s">
        <v>4</v>
      </c>
      <c r="D204" s="96" t="s">
        <v>38</v>
      </c>
      <c r="E204" s="96" t="s">
        <v>4</v>
      </c>
      <c r="F204" s="96" t="s">
        <v>3</v>
      </c>
      <c r="G204" s="136"/>
      <c r="H204" s="137"/>
      <c r="I204" s="138"/>
      <c r="J204" s="105">
        <f>SUM(J205)</f>
        <v>4180</v>
      </c>
      <c r="K204" s="105">
        <f t="shared" ref="K204:L205" si="70">SUM(K205)</f>
        <v>4180</v>
      </c>
      <c r="L204" s="105">
        <f t="shared" si="70"/>
        <v>4180</v>
      </c>
    </row>
    <row r="205" spans="1:15" s="6" customFormat="1" ht="31.5" x14ac:dyDescent="0.3">
      <c r="A205" s="1"/>
      <c r="B205" s="86" t="s">
        <v>309</v>
      </c>
      <c r="C205" s="96" t="s">
        <v>4</v>
      </c>
      <c r="D205" s="96" t="s">
        <v>38</v>
      </c>
      <c r="E205" s="96" t="s">
        <v>4</v>
      </c>
      <c r="F205" s="96" t="s">
        <v>47</v>
      </c>
      <c r="G205" s="142"/>
      <c r="H205" s="143"/>
      <c r="I205" s="144"/>
      <c r="J205" s="105">
        <f>SUM(J206)</f>
        <v>4180</v>
      </c>
      <c r="K205" s="105">
        <f t="shared" si="70"/>
        <v>4180</v>
      </c>
      <c r="L205" s="105">
        <f t="shared" si="70"/>
        <v>4180</v>
      </c>
    </row>
    <row r="206" spans="1:15" s="30" customFormat="1" ht="14.45" customHeight="1" x14ac:dyDescent="0.3">
      <c r="A206" s="16"/>
      <c r="B206" s="87" t="s">
        <v>188</v>
      </c>
      <c r="C206" s="106" t="s">
        <v>4</v>
      </c>
      <c r="D206" s="106" t="s">
        <v>38</v>
      </c>
      <c r="E206" s="106" t="s">
        <v>4</v>
      </c>
      <c r="F206" s="106" t="s">
        <v>47</v>
      </c>
      <c r="G206" s="111" t="s">
        <v>187</v>
      </c>
      <c r="H206" s="111" t="s">
        <v>71</v>
      </c>
      <c r="I206" s="111" t="s">
        <v>4</v>
      </c>
      <c r="J206" s="83">
        <v>4180</v>
      </c>
      <c r="K206" s="83">
        <v>4180</v>
      </c>
      <c r="L206" s="83">
        <v>4180</v>
      </c>
    </row>
    <row r="207" spans="1:15" s="30" customFormat="1" hidden="1" x14ac:dyDescent="0.3">
      <c r="A207" s="16"/>
      <c r="B207" s="87" t="s">
        <v>188</v>
      </c>
      <c r="C207" s="106" t="s">
        <v>4</v>
      </c>
      <c r="D207" s="106" t="s">
        <v>38</v>
      </c>
      <c r="E207" s="106" t="s">
        <v>4</v>
      </c>
      <c r="F207" s="106" t="s">
        <v>48</v>
      </c>
      <c r="G207" s="111" t="s">
        <v>187</v>
      </c>
      <c r="H207" s="111" t="s">
        <v>71</v>
      </c>
      <c r="I207" s="111" t="s">
        <v>4</v>
      </c>
      <c r="J207" s="83">
        <v>0</v>
      </c>
      <c r="K207" s="83">
        <v>0</v>
      </c>
      <c r="L207" s="83">
        <v>0</v>
      </c>
      <c r="M207" s="30">
        <v>161.5</v>
      </c>
      <c r="N207" s="30">
        <v>161.5</v>
      </c>
      <c r="O207" s="30">
        <v>161.5</v>
      </c>
    </row>
    <row r="208" spans="1:15" s="3" customFormat="1" ht="18.75" customHeight="1" x14ac:dyDescent="0.25">
      <c r="A208" s="10" t="s">
        <v>148</v>
      </c>
      <c r="B208" s="86" t="s">
        <v>49</v>
      </c>
      <c r="C208" s="96" t="s">
        <v>4</v>
      </c>
      <c r="D208" s="96" t="s">
        <v>38</v>
      </c>
      <c r="E208" s="96" t="s">
        <v>30</v>
      </c>
      <c r="F208" s="96" t="s">
        <v>3</v>
      </c>
      <c r="G208" s="136"/>
      <c r="H208" s="137"/>
      <c r="I208" s="138"/>
      <c r="J208" s="105">
        <f>+J209+J211</f>
        <v>808.7</v>
      </c>
      <c r="K208" s="105">
        <f t="shared" ref="K208:L208" si="71">+K209+K211</f>
        <v>702.2</v>
      </c>
      <c r="L208" s="105">
        <f t="shared" si="71"/>
        <v>702.2</v>
      </c>
    </row>
    <row r="209" spans="1:12" s="6" customFormat="1" x14ac:dyDescent="0.3">
      <c r="A209" s="1"/>
      <c r="B209" s="86" t="s">
        <v>51</v>
      </c>
      <c r="C209" s="96" t="s">
        <v>4</v>
      </c>
      <c r="D209" s="96" t="s">
        <v>38</v>
      </c>
      <c r="E209" s="96" t="s">
        <v>30</v>
      </c>
      <c r="F209" s="96" t="s">
        <v>50</v>
      </c>
      <c r="G209" s="142"/>
      <c r="H209" s="143"/>
      <c r="I209" s="144"/>
      <c r="J209" s="105">
        <f>+J210</f>
        <v>738.7</v>
      </c>
      <c r="K209" s="105">
        <f>K210</f>
        <v>702.2</v>
      </c>
      <c r="L209" s="105">
        <f>L210</f>
        <v>702.2</v>
      </c>
    </row>
    <row r="210" spans="1:12" s="30" customFormat="1" ht="34.9" customHeight="1" x14ac:dyDescent="0.3">
      <c r="A210" s="16"/>
      <c r="B210" s="87" t="s">
        <v>190</v>
      </c>
      <c r="C210" s="106" t="s">
        <v>4</v>
      </c>
      <c r="D210" s="106" t="s">
        <v>38</v>
      </c>
      <c r="E210" s="106" t="s">
        <v>30</v>
      </c>
      <c r="F210" s="106" t="s">
        <v>50</v>
      </c>
      <c r="G210" s="111" t="s">
        <v>189</v>
      </c>
      <c r="H210" s="111" t="s">
        <v>71</v>
      </c>
      <c r="I210" s="111" t="s">
        <v>5</v>
      </c>
      <c r="J210" s="83">
        <v>738.7</v>
      </c>
      <c r="K210" s="83">
        <v>702.2</v>
      </c>
      <c r="L210" s="83">
        <v>702.2</v>
      </c>
    </row>
    <row r="211" spans="1:12" s="30" customFormat="1" ht="47.25" x14ac:dyDescent="0.3">
      <c r="A211" s="16"/>
      <c r="B211" s="87" t="s">
        <v>606</v>
      </c>
      <c r="C211" s="96" t="s">
        <v>4</v>
      </c>
      <c r="D211" s="96" t="s">
        <v>38</v>
      </c>
      <c r="E211" s="96" t="s">
        <v>30</v>
      </c>
      <c r="F211" s="96" t="s">
        <v>285</v>
      </c>
      <c r="G211" s="112"/>
      <c r="H211" s="113"/>
      <c r="I211" s="114"/>
      <c r="J211" s="105">
        <f>+J212</f>
        <v>70</v>
      </c>
      <c r="K211" s="105">
        <f t="shared" ref="K211:L211" si="72">+K212</f>
        <v>0</v>
      </c>
      <c r="L211" s="105">
        <f t="shared" si="72"/>
        <v>0</v>
      </c>
    </row>
    <row r="212" spans="1:12" s="30" customFormat="1" ht="31.5" x14ac:dyDescent="0.3">
      <c r="A212" s="16"/>
      <c r="B212" s="87" t="s">
        <v>190</v>
      </c>
      <c r="C212" s="106" t="s">
        <v>4</v>
      </c>
      <c r="D212" s="106" t="s">
        <v>38</v>
      </c>
      <c r="E212" s="106" t="s">
        <v>30</v>
      </c>
      <c r="F212" s="106" t="s">
        <v>285</v>
      </c>
      <c r="G212" s="145">
        <v>200</v>
      </c>
      <c r="H212" s="146" t="s">
        <v>71</v>
      </c>
      <c r="I212" s="146" t="s">
        <v>5</v>
      </c>
      <c r="J212" s="83">
        <v>70</v>
      </c>
      <c r="K212" s="83">
        <v>0</v>
      </c>
      <c r="L212" s="83">
        <v>0</v>
      </c>
    </row>
    <row r="213" spans="1:12" s="11" customFormat="1" ht="32.25" x14ac:dyDescent="0.3">
      <c r="A213" s="10" t="s">
        <v>470</v>
      </c>
      <c r="B213" s="147" t="s">
        <v>431</v>
      </c>
      <c r="C213" s="96" t="s">
        <v>4</v>
      </c>
      <c r="D213" s="96" t="s">
        <v>38</v>
      </c>
      <c r="E213" s="96" t="s">
        <v>5</v>
      </c>
      <c r="F213" s="96" t="s">
        <v>3</v>
      </c>
      <c r="G213" s="142"/>
      <c r="H213" s="143"/>
      <c r="I213" s="144"/>
      <c r="J213" s="105">
        <f>J214</f>
        <v>3780.5</v>
      </c>
      <c r="K213" s="105">
        <f>K214</f>
        <v>0</v>
      </c>
      <c r="L213" s="105">
        <f>L214</f>
        <v>0</v>
      </c>
    </row>
    <row r="214" spans="1:12" s="30" customFormat="1" ht="32.25" x14ac:dyDescent="0.3">
      <c r="A214" s="16"/>
      <c r="B214" s="147" t="s">
        <v>567</v>
      </c>
      <c r="C214" s="106" t="s">
        <v>4</v>
      </c>
      <c r="D214" s="106" t="s">
        <v>38</v>
      </c>
      <c r="E214" s="106" t="s">
        <v>5</v>
      </c>
      <c r="F214" s="106" t="s">
        <v>65</v>
      </c>
      <c r="G214" s="148"/>
      <c r="H214" s="149"/>
      <c r="I214" s="150"/>
      <c r="J214" s="83">
        <f>+J215</f>
        <v>3780.5</v>
      </c>
      <c r="K214" s="83">
        <v>0</v>
      </c>
      <c r="L214" s="83">
        <v>0</v>
      </c>
    </row>
    <row r="215" spans="1:12" s="30" customFormat="1" x14ac:dyDescent="0.3">
      <c r="A215" s="16"/>
      <c r="B215" s="87" t="s">
        <v>188</v>
      </c>
      <c r="C215" s="106" t="s">
        <v>4</v>
      </c>
      <c r="D215" s="106" t="s">
        <v>38</v>
      </c>
      <c r="E215" s="106" t="s">
        <v>5</v>
      </c>
      <c r="F215" s="106" t="s">
        <v>65</v>
      </c>
      <c r="G215" s="111" t="s">
        <v>187</v>
      </c>
      <c r="H215" s="111" t="s">
        <v>4</v>
      </c>
      <c r="I215" s="111" t="s">
        <v>71</v>
      </c>
      <c r="J215" s="83">
        <v>3780.5</v>
      </c>
      <c r="K215" s="83">
        <v>0</v>
      </c>
      <c r="L215" s="83">
        <v>0</v>
      </c>
    </row>
    <row r="216" spans="1:12" s="23" customFormat="1" ht="30.75" customHeight="1" x14ac:dyDescent="0.25">
      <c r="A216" s="29" t="s">
        <v>81</v>
      </c>
      <c r="B216" s="86" t="s">
        <v>52</v>
      </c>
      <c r="C216" s="96" t="s">
        <v>21</v>
      </c>
      <c r="D216" s="96" t="s">
        <v>36</v>
      </c>
      <c r="E216" s="96" t="s">
        <v>2</v>
      </c>
      <c r="F216" s="96" t="s">
        <v>3</v>
      </c>
      <c r="G216" s="151"/>
      <c r="H216" s="152"/>
      <c r="I216" s="153"/>
      <c r="J216" s="105">
        <f>SUM(J217)</f>
        <v>31871.4</v>
      </c>
      <c r="K216" s="105">
        <f t="shared" ref="K216:L219" si="73">SUM(K217)</f>
        <v>25085</v>
      </c>
      <c r="L216" s="105">
        <f t="shared" si="73"/>
        <v>25987</v>
      </c>
    </row>
    <row r="217" spans="1:12" s="15" customFormat="1" ht="30" customHeight="1" x14ac:dyDescent="0.25">
      <c r="A217" s="17" t="s">
        <v>149</v>
      </c>
      <c r="B217" s="86" t="s">
        <v>53</v>
      </c>
      <c r="C217" s="96" t="s">
        <v>21</v>
      </c>
      <c r="D217" s="96" t="s">
        <v>38</v>
      </c>
      <c r="E217" s="96" t="s">
        <v>2</v>
      </c>
      <c r="F217" s="96" t="s">
        <v>3</v>
      </c>
      <c r="G217" s="154"/>
      <c r="H217" s="155"/>
      <c r="I217" s="156"/>
      <c r="J217" s="105">
        <f>++J218+J221+J227+J223+J225</f>
        <v>31871.4</v>
      </c>
      <c r="K217" s="105">
        <f t="shared" ref="K217:L217" si="74">++K218+K221+K227+K223+K225</f>
        <v>25085</v>
      </c>
      <c r="L217" s="105">
        <f t="shared" si="74"/>
        <v>25987</v>
      </c>
    </row>
    <row r="218" spans="1:12" s="3" customFormat="1" ht="48.6" hidden="1" customHeight="1" x14ac:dyDescent="0.25">
      <c r="A218" s="10" t="s">
        <v>150</v>
      </c>
      <c r="B218" s="86" t="s">
        <v>54</v>
      </c>
      <c r="C218" s="96" t="s">
        <v>21</v>
      </c>
      <c r="D218" s="96" t="s">
        <v>38</v>
      </c>
      <c r="E218" s="96" t="s">
        <v>1</v>
      </c>
      <c r="F218" s="96" t="s">
        <v>3</v>
      </c>
      <c r="G218" s="102"/>
      <c r="H218" s="103"/>
      <c r="I218" s="104"/>
      <c r="J218" s="105">
        <f>SUM(J219)</f>
        <v>0</v>
      </c>
      <c r="K218" s="105">
        <f t="shared" si="73"/>
        <v>0</v>
      </c>
      <c r="L218" s="105">
        <f t="shared" si="73"/>
        <v>0</v>
      </c>
    </row>
    <row r="219" spans="1:12" s="6" customFormat="1" ht="31.15" hidden="1" customHeight="1" x14ac:dyDescent="0.3">
      <c r="A219" s="1"/>
      <c r="B219" s="86" t="s">
        <v>56</v>
      </c>
      <c r="C219" s="96" t="s">
        <v>21</v>
      </c>
      <c r="D219" s="96" t="s">
        <v>38</v>
      </c>
      <c r="E219" s="96" t="s">
        <v>1</v>
      </c>
      <c r="F219" s="96" t="s">
        <v>55</v>
      </c>
      <c r="G219" s="102"/>
      <c r="H219" s="103"/>
      <c r="I219" s="104"/>
      <c r="J219" s="105">
        <f>SUM(J220)</f>
        <v>0</v>
      </c>
      <c r="K219" s="105">
        <f t="shared" si="73"/>
        <v>0</v>
      </c>
      <c r="L219" s="105">
        <f t="shared" si="73"/>
        <v>0</v>
      </c>
    </row>
    <row r="220" spans="1:12" s="30" customFormat="1" ht="17.45" hidden="1" customHeight="1" x14ac:dyDescent="0.3">
      <c r="A220" s="1"/>
      <c r="B220" s="87" t="s">
        <v>184</v>
      </c>
      <c r="C220" s="106" t="s">
        <v>21</v>
      </c>
      <c r="D220" s="106" t="s">
        <v>38</v>
      </c>
      <c r="E220" s="106" t="s">
        <v>1</v>
      </c>
      <c r="F220" s="106" t="s">
        <v>55</v>
      </c>
      <c r="G220" s="111" t="s">
        <v>185</v>
      </c>
      <c r="H220" s="111" t="s">
        <v>21</v>
      </c>
      <c r="I220" s="111" t="s">
        <v>83</v>
      </c>
      <c r="J220" s="83"/>
      <c r="K220" s="83"/>
      <c r="L220" s="83"/>
    </row>
    <row r="221" spans="1:12" s="30" customFormat="1" ht="97.15" hidden="1" customHeight="1" x14ac:dyDescent="0.3">
      <c r="A221" s="10" t="s">
        <v>292</v>
      </c>
      <c r="B221" s="86" t="s">
        <v>290</v>
      </c>
      <c r="C221" s="96" t="s">
        <v>21</v>
      </c>
      <c r="D221" s="97" t="s">
        <v>38</v>
      </c>
      <c r="E221" s="115" t="s">
        <v>7</v>
      </c>
      <c r="F221" s="100" t="s">
        <v>3</v>
      </c>
      <c r="G221" s="115"/>
      <c r="H221" s="111"/>
      <c r="I221" s="111"/>
      <c r="J221" s="105">
        <f>+J222</f>
        <v>0</v>
      </c>
      <c r="K221" s="105">
        <f t="shared" ref="K221:L227" si="75">+K222</f>
        <v>0</v>
      </c>
      <c r="L221" s="105">
        <f t="shared" si="75"/>
        <v>0</v>
      </c>
    </row>
    <row r="222" spans="1:12" s="30" customFormat="1" ht="46.9" hidden="1" customHeight="1" x14ac:dyDescent="0.3">
      <c r="A222" s="1"/>
      <c r="B222" s="87" t="s">
        <v>607</v>
      </c>
      <c r="C222" s="111" t="s">
        <v>21</v>
      </c>
      <c r="D222" s="130" t="s">
        <v>38</v>
      </c>
      <c r="E222" s="106" t="s">
        <v>7</v>
      </c>
      <c r="F222" s="157" t="s">
        <v>55</v>
      </c>
      <c r="G222" s="106" t="s">
        <v>185</v>
      </c>
      <c r="H222" s="111" t="s">
        <v>21</v>
      </c>
      <c r="I222" s="111" t="s">
        <v>83</v>
      </c>
      <c r="J222" s="83">
        <v>0</v>
      </c>
      <c r="K222" s="83"/>
      <c r="L222" s="83"/>
    </row>
    <row r="223" spans="1:12" s="11" customFormat="1" ht="78.75" x14ac:dyDescent="0.3">
      <c r="A223" s="10" t="s">
        <v>150</v>
      </c>
      <c r="B223" s="86" t="s">
        <v>574</v>
      </c>
      <c r="C223" s="96" t="s">
        <v>21</v>
      </c>
      <c r="D223" s="97" t="s">
        <v>38</v>
      </c>
      <c r="E223" s="115" t="s">
        <v>4</v>
      </c>
      <c r="F223" s="100" t="s">
        <v>3</v>
      </c>
      <c r="G223" s="102"/>
      <c r="H223" s="103"/>
      <c r="I223" s="104"/>
      <c r="J223" s="105">
        <f>+J224</f>
        <v>31871.4</v>
      </c>
      <c r="K223" s="105">
        <f t="shared" si="75"/>
        <v>25085</v>
      </c>
      <c r="L223" s="105">
        <f t="shared" si="75"/>
        <v>25987</v>
      </c>
    </row>
    <row r="224" spans="1:12" s="30" customFormat="1" ht="34.15" customHeight="1" x14ac:dyDescent="0.3">
      <c r="A224" s="1"/>
      <c r="B224" s="87" t="s">
        <v>608</v>
      </c>
      <c r="C224" s="111" t="s">
        <v>21</v>
      </c>
      <c r="D224" s="130" t="s">
        <v>38</v>
      </c>
      <c r="E224" s="106" t="s">
        <v>4</v>
      </c>
      <c r="F224" s="157" t="s">
        <v>55</v>
      </c>
      <c r="G224" s="106" t="s">
        <v>185</v>
      </c>
      <c r="H224" s="111" t="s">
        <v>21</v>
      </c>
      <c r="I224" s="111" t="s">
        <v>83</v>
      </c>
      <c r="J224" s="83">
        <v>31871.4</v>
      </c>
      <c r="K224" s="83">
        <v>25085</v>
      </c>
      <c r="L224" s="83">
        <v>25987</v>
      </c>
    </row>
    <row r="225" spans="1:16" s="30" customFormat="1" ht="63" hidden="1" x14ac:dyDescent="0.3">
      <c r="A225" s="10" t="s">
        <v>330</v>
      </c>
      <c r="B225" s="86" t="s">
        <v>329</v>
      </c>
      <c r="C225" s="96" t="s">
        <v>21</v>
      </c>
      <c r="D225" s="97" t="s">
        <v>38</v>
      </c>
      <c r="E225" s="115" t="s">
        <v>21</v>
      </c>
      <c r="F225" s="100" t="s">
        <v>3</v>
      </c>
      <c r="G225" s="115"/>
      <c r="H225" s="111"/>
      <c r="I225" s="111"/>
      <c r="J225" s="105">
        <f>+J226</f>
        <v>0</v>
      </c>
      <c r="K225" s="105">
        <f t="shared" si="75"/>
        <v>0</v>
      </c>
      <c r="L225" s="105">
        <f t="shared" si="75"/>
        <v>0</v>
      </c>
    </row>
    <row r="226" spans="1:16" s="30" customFormat="1" ht="47.25" hidden="1" x14ac:dyDescent="0.3">
      <c r="A226" s="1"/>
      <c r="B226" s="87" t="s">
        <v>607</v>
      </c>
      <c r="C226" s="111" t="s">
        <v>21</v>
      </c>
      <c r="D226" s="130" t="s">
        <v>38</v>
      </c>
      <c r="E226" s="106" t="s">
        <v>21</v>
      </c>
      <c r="F226" s="157" t="s">
        <v>55</v>
      </c>
      <c r="G226" s="106" t="s">
        <v>185</v>
      </c>
      <c r="H226" s="111" t="s">
        <v>21</v>
      </c>
      <c r="I226" s="111" t="s">
        <v>83</v>
      </c>
      <c r="J226" s="83"/>
      <c r="K226" s="83"/>
      <c r="L226" s="83"/>
    </row>
    <row r="227" spans="1:16" s="30" customFormat="1" ht="56.45" hidden="1" customHeight="1" x14ac:dyDescent="0.3">
      <c r="A227" s="10" t="s">
        <v>327</v>
      </c>
      <c r="B227" s="86" t="s">
        <v>328</v>
      </c>
      <c r="C227" s="96" t="s">
        <v>21</v>
      </c>
      <c r="D227" s="97" t="s">
        <v>38</v>
      </c>
      <c r="E227" s="115" t="s">
        <v>30</v>
      </c>
      <c r="F227" s="100" t="s">
        <v>3</v>
      </c>
      <c r="G227" s="115"/>
      <c r="H227" s="111"/>
      <c r="I227" s="111"/>
      <c r="J227" s="105">
        <f>+J228</f>
        <v>0</v>
      </c>
      <c r="K227" s="105">
        <f t="shared" si="75"/>
        <v>0</v>
      </c>
      <c r="L227" s="105">
        <f t="shared" si="75"/>
        <v>0</v>
      </c>
    </row>
    <row r="228" spans="1:16" s="30" customFormat="1" ht="61.9" hidden="1" customHeight="1" x14ac:dyDescent="0.3">
      <c r="A228" s="1"/>
      <c r="B228" s="87" t="s">
        <v>609</v>
      </c>
      <c r="C228" s="111" t="s">
        <v>21</v>
      </c>
      <c r="D228" s="130" t="s">
        <v>38</v>
      </c>
      <c r="E228" s="106" t="s">
        <v>30</v>
      </c>
      <c r="F228" s="157" t="s">
        <v>339</v>
      </c>
      <c r="G228" s="106" t="s">
        <v>181</v>
      </c>
      <c r="H228" s="111" t="s">
        <v>21</v>
      </c>
      <c r="I228" s="111" t="s">
        <v>83</v>
      </c>
      <c r="J228" s="83"/>
      <c r="K228" s="83">
        <v>0</v>
      </c>
      <c r="L228" s="83">
        <v>0</v>
      </c>
    </row>
    <row r="229" spans="1:16" s="23" customFormat="1" ht="63" x14ac:dyDescent="0.25">
      <c r="A229" s="29" t="s">
        <v>23</v>
      </c>
      <c r="B229" s="86" t="s">
        <v>57</v>
      </c>
      <c r="C229" s="96" t="s">
        <v>30</v>
      </c>
      <c r="D229" s="96" t="s">
        <v>36</v>
      </c>
      <c r="E229" s="96" t="s">
        <v>2</v>
      </c>
      <c r="F229" s="96" t="s">
        <v>3</v>
      </c>
      <c r="G229" s="110"/>
      <c r="H229" s="110"/>
      <c r="I229" s="110"/>
      <c r="J229" s="105">
        <f>SUM(J230)</f>
        <v>11780.1</v>
      </c>
      <c r="K229" s="105">
        <f t="shared" ref="K229:L229" si="76">SUM(K230)</f>
        <v>10533.4</v>
      </c>
      <c r="L229" s="105">
        <f t="shared" si="76"/>
        <v>10533.4</v>
      </c>
    </row>
    <row r="230" spans="1:16" s="15" customFormat="1" ht="47.25" x14ac:dyDescent="0.25">
      <c r="A230" s="17" t="s">
        <v>151</v>
      </c>
      <c r="B230" s="86" t="s">
        <v>58</v>
      </c>
      <c r="C230" s="115" t="s">
        <v>30</v>
      </c>
      <c r="D230" s="115" t="s">
        <v>38</v>
      </c>
      <c r="E230" s="115" t="s">
        <v>2</v>
      </c>
      <c r="F230" s="115" t="s">
        <v>3</v>
      </c>
      <c r="G230" s="110"/>
      <c r="H230" s="110"/>
      <c r="I230" s="110"/>
      <c r="J230" s="105">
        <f>+J231+J234</f>
        <v>11780.1</v>
      </c>
      <c r="K230" s="105">
        <f>+K231+K234</f>
        <v>10533.4</v>
      </c>
      <c r="L230" s="105">
        <f>+L231+L234</f>
        <v>10533.4</v>
      </c>
    </row>
    <row r="231" spans="1:16" s="3" customFormat="1" ht="47.25" x14ac:dyDescent="0.25">
      <c r="A231" s="10" t="s">
        <v>152</v>
      </c>
      <c r="B231" s="86" t="s">
        <v>59</v>
      </c>
      <c r="C231" s="115" t="s">
        <v>30</v>
      </c>
      <c r="D231" s="115" t="s">
        <v>38</v>
      </c>
      <c r="E231" s="115" t="s">
        <v>1</v>
      </c>
      <c r="F231" s="115" t="s">
        <v>3</v>
      </c>
      <c r="G231" s="110"/>
      <c r="H231" s="110"/>
      <c r="I231" s="110"/>
      <c r="J231" s="105">
        <f>SUM(J232)</f>
        <v>11380.1</v>
      </c>
      <c r="K231" s="105">
        <f t="shared" ref="K231:P231" si="77">SUM(K232)</f>
        <v>10133.4</v>
      </c>
      <c r="L231" s="105">
        <f t="shared" si="77"/>
        <v>10133.4</v>
      </c>
      <c r="M231" s="28">
        <f t="shared" si="77"/>
        <v>0</v>
      </c>
      <c r="N231" s="28">
        <f t="shared" si="77"/>
        <v>0</v>
      </c>
      <c r="O231" s="28">
        <f t="shared" si="77"/>
        <v>0</v>
      </c>
      <c r="P231" s="28">
        <f t="shared" si="77"/>
        <v>0</v>
      </c>
    </row>
    <row r="232" spans="1:16" s="6" customFormat="1" ht="47.25" x14ac:dyDescent="0.3">
      <c r="A232" s="1"/>
      <c r="B232" s="86" t="s">
        <v>61</v>
      </c>
      <c r="C232" s="115" t="s">
        <v>30</v>
      </c>
      <c r="D232" s="115" t="s">
        <v>38</v>
      </c>
      <c r="E232" s="115" t="s">
        <v>1</v>
      </c>
      <c r="F232" s="115" t="s">
        <v>60</v>
      </c>
      <c r="G232" s="110"/>
      <c r="H232" s="110"/>
      <c r="I232" s="110"/>
      <c r="J232" s="105">
        <f>J233</f>
        <v>11380.1</v>
      </c>
      <c r="K232" s="105">
        <f t="shared" ref="K232:L232" si="78">K233</f>
        <v>10133.4</v>
      </c>
      <c r="L232" s="105">
        <f t="shared" si="78"/>
        <v>10133.4</v>
      </c>
    </row>
    <row r="233" spans="1:16" s="30" customFormat="1" x14ac:dyDescent="0.3">
      <c r="A233" s="16"/>
      <c r="B233" s="87" t="s">
        <v>312</v>
      </c>
      <c r="C233" s="111" t="s">
        <v>30</v>
      </c>
      <c r="D233" s="111" t="s">
        <v>38</v>
      </c>
      <c r="E233" s="111" t="s">
        <v>1</v>
      </c>
      <c r="F233" s="111" t="s">
        <v>60</v>
      </c>
      <c r="G233" s="111" t="s">
        <v>191</v>
      </c>
      <c r="H233" s="111" t="s">
        <v>4</v>
      </c>
      <c r="I233" s="111" t="s">
        <v>71</v>
      </c>
      <c r="J233" s="83">
        <v>11380.1</v>
      </c>
      <c r="K233" s="83">
        <v>10133.4</v>
      </c>
      <c r="L233" s="83">
        <v>10133.4</v>
      </c>
    </row>
    <row r="234" spans="1:16" s="11" customFormat="1" ht="47.25" x14ac:dyDescent="0.3">
      <c r="A234" s="10" t="s">
        <v>338</v>
      </c>
      <c r="B234" s="86" t="s">
        <v>337</v>
      </c>
      <c r="C234" s="115" t="s">
        <v>30</v>
      </c>
      <c r="D234" s="115" t="s">
        <v>38</v>
      </c>
      <c r="E234" s="115" t="s">
        <v>4</v>
      </c>
      <c r="F234" s="115" t="s">
        <v>3</v>
      </c>
      <c r="G234" s="112"/>
      <c r="H234" s="113"/>
      <c r="I234" s="114"/>
      <c r="J234" s="105">
        <f>+J235</f>
        <v>400</v>
      </c>
      <c r="K234" s="105">
        <f t="shared" ref="K234:L234" si="79">+K235</f>
        <v>400</v>
      </c>
      <c r="L234" s="105">
        <f t="shared" si="79"/>
        <v>400</v>
      </c>
    </row>
    <row r="235" spans="1:16" s="30" customFormat="1" ht="31.5" x14ac:dyDescent="0.3">
      <c r="A235" s="16"/>
      <c r="B235" s="86" t="s">
        <v>610</v>
      </c>
      <c r="C235" s="111" t="s">
        <v>30</v>
      </c>
      <c r="D235" s="111" t="s">
        <v>38</v>
      </c>
      <c r="E235" s="111" t="s">
        <v>4</v>
      </c>
      <c r="F235" s="111" t="s">
        <v>65</v>
      </c>
      <c r="G235" s="111" t="s">
        <v>181</v>
      </c>
      <c r="H235" s="111" t="s">
        <v>4</v>
      </c>
      <c r="I235" s="111" t="s">
        <v>71</v>
      </c>
      <c r="J235" s="83">
        <v>400</v>
      </c>
      <c r="K235" s="83">
        <v>400</v>
      </c>
      <c r="L235" s="83">
        <v>400</v>
      </c>
    </row>
    <row r="236" spans="1:16" s="23" customFormat="1" ht="31.5" x14ac:dyDescent="0.25">
      <c r="A236" s="29" t="s">
        <v>153</v>
      </c>
      <c r="B236" s="86" t="s">
        <v>62</v>
      </c>
      <c r="C236" s="115" t="s">
        <v>5</v>
      </c>
      <c r="D236" s="115" t="s">
        <v>36</v>
      </c>
      <c r="E236" s="115" t="s">
        <v>2</v>
      </c>
      <c r="F236" s="115" t="s">
        <v>3</v>
      </c>
      <c r="G236" s="110"/>
      <c r="H236" s="110"/>
      <c r="I236" s="110"/>
      <c r="J236" s="105">
        <f>SUM(J237)</f>
        <v>27411.7</v>
      </c>
      <c r="K236" s="105">
        <f t="shared" ref="K236:L236" si="80">SUM(K237)</f>
        <v>3771</v>
      </c>
      <c r="L236" s="105">
        <f t="shared" si="80"/>
        <v>3929</v>
      </c>
    </row>
    <row r="237" spans="1:16" s="15" customFormat="1" ht="16.5" x14ac:dyDescent="0.25">
      <c r="A237" s="17" t="s">
        <v>154</v>
      </c>
      <c r="B237" s="86" t="s">
        <v>64</v>
      </c>
      <c r="C237" s="115" t="s">
        <v>5</v>
      </c>
      <c r="D237" s="115" t="s">
        <v>38</v>
      </c>
      <c r="E237" s="115" t="s">
        <v>2</v>
      </c>
      <c r="F237" s="115" t="s">
        <v>63</v>
      </c>
      <c r="G237" s="110"/>
      <c r="H237" s="110"/>
      <c r="I237" s="110"/>
      <c r="J237" s="105">
        <f>SUM(J238+J242+J246+J249)</f>
        <v>27411.7</v>
      </c>
      <c r="K237" s="105">
        <f>SUM(K238+K242+K246+K249)</f>
        <v>3771</v>
      </c>
      <c r="L237" s="105">
        <f>SUM(L238+L242+L246+L249)</f>
        <v>3929</v>
      </c>
    </row>
    <row r="238" spans="1:16" s="13" customFormat="1" ht="31.5" x14ac:dyDescent="0.3">
      <c r="A238" s="10" t="s">
        <v>155</v>
      </c>
      <c r="B238" s="86" t="s">
        <v>249</v>
      </c>
      <c r="C238" s="115" t="s">
        <v>5</v>
      </c>
      <c r="D238" s="115" t="s">
        <v>38</v>
      </c>
      <c r="E238" s="115" t="s">
        <v>1</v>
      </c>
      <c r="F238" s="115" t="s">
        <v>3</v>
      </c>
      <c r="G238" s="110"/>
      <c r="H238" s="110"/>
      <c r="I238" s="110"/>
      <c r="J238" s="105">
        <f>SUM(J239)</f>
        <v>1898</v>
      </c>
      <c r="K238" s="105">
        <f t="shared" ref="K238:L238" si="81">SUM(K239)</f>
        <v>467</v>
      </c>
      <c r="L238" s="105">
        <f t="shared" si="81"/>
        <v>486</v>
      </c>
    </row>
    <row r="239" spans="1:16" s="6" customFormat="1" x14ac:dyDescent="0.3">
      <c r="A239" s="1"/>
      <c r="B239" s="86" t="s">
        <v>66</v>
      </c>
      <c r="C239" s="115" t="s">
        <v>5</v>
      </c>
      <c r="D239" s="115" t="s">
        <v>38</v>
      </c>
      <c r="E239" s="115" t="s">
        <v>1</v>
      </c>
      <c r="F239" s="115" t="s">
        <v>65</v>
      </c>
      <c r="G239" s="110"/>
      <c r="H239" s="110"/>
      <c r="I239" s="110"/>
      <c r="J239" s="105">
        <f>SUM(J240:J241)</f>
        <v>1898</v>
      </c>
      <c r="K239" s="105">
        <f t="shared" ref="K239:L239" si="82">SUM(K240:K241)</f>
        <v>467</v>
      </c>
      <c r="L239" s="105">
        <f t="shared" si="82"/>
        <v>486</v>
      </c>
    </row>
    <row r="240" spans="1:16" s="30" customFormat="1" ht="19.5" customHeight="1" x14ac:dyDescent="0.3">
      <c r="A240" s="16"/>
      <c r="B240" s="87" t="s">
        <v>180</v>
      </c>
      <c r="C240" s="111" t="s">
        <v>5</v>
      </c>
      <c r="D240" s="111" t="s">
        <v>38</v>
      </c>
      <c r="E240" s="111" t="s">
        <v>1</v>
      </c>
      <c r="F240" s="111" t="s">
        <v>65</v>
      </c>
      <c r="G240" s="111" t="s">
        <v>181</v>
      </c>
      <c r="H240" s="111" t="s">
        <v>1</v>
      </c>
      <c r="I240" s="111" t="s">
        <v>85</v>
      </c>
      <c r="J240" s="83">
        <v>948</v>
      </c>
      <c r="K240" s="83">
        <v>467</v>
      </c>
      <c r="L240" s="83">
        <v>486</v>
      </c>
    </row>
    <row r="241" spans="1:19" s="30" customFormat="1" ht="19.5" customHeight="1" x14ac:dyDescent="0.3">
      <c r="A241" s="16"/>
      <c r="B241" s="87" t="s">
        <v>184</v>
      </c>
      <c r="C241" s="111" t="s">
        <v>5</v>
      </c>
      <c r="D241" s="111" t="s">
        <v>38</v>
      </c>
      <c r="E241" s="111" t="s">
        <v>1</v>
      </c>
      <c r="F241" s="111" t="s">
        <v>65</v>
      </c>
      <c r="G241" s="111" t="s">
        <v>185</v>
      </c>
      <c r="H241" s="111" t="s">
        <v>1</v>
      </c>
      <c r="I241" s="111" t="s">
        <v>85</v>
      </c>
      <c r="J241" s="83">
        <v>950</v>
      </c>
      <c r="K241" s="83">
        <v>0</v>
      </c>
      <c r="L241" s="83">
        <v>0</v>
      </c>
    </row>
    <row r="242" spans="1:19" s="13" customFormat="1" ht="18.75" x14ac:dyDescent="0.3">
      <c r="A242" s="10" t="s">
        <v>247</v>
      </c>
      <c r="B242" s="86" t="s">
        <v>663</v>
      </c>
      <c r="C242" s="115" t="s">
        <v>5</v>
      </c>
      <c r="D242" s="115" t="s">
        <v>38</v>
      </c>
      <c r="E242" s="115" t="s">
        <v>7</v>
      </c>
      <c r="F242" s="115" t="s">
        <v>3</v>
      </c>
      <c r="G242" s="110"/>
      <c r="H242" s="110"/>
      <c r="I242" s="110"/>
      <c r="J242" s="105">
        <f>SUM(J243)</f>
        <v>18513.7</v>
      </c>
      <c r="K242" s="105">
        <f t="shared" ref="K242:L242" si="83">SUM(K243)</f>
        <v>3304</v>
      </c>
      <c r="L242" s="105">
        <f t="shared" si="83"/>
        <v>3443</v>
      </c>
    </row>
    <row r="243" spans="1:19" s="6" customFormat="1" x14ac:dyDescent="0.3">
      <c r="A243" s="1"/>
      <c r="B243" s="86" t="s">
        <v>66</v>
      </c>
      <c r="C243" s="115" t="s">
        <v>5</v>
      </c>
      <c r="D243" s="115" t="s">
        <v>38</v>
      </c>
      <c r="E243" s="115" t="s">
        <v>7</v>
      </c>
      <c r="F243" s="115" t="s">
        <v>65</v>
      </c>
      <c r="G243" s="110"/>
      <c r="H243" s="110"/>
      <c r="I243" s="110"/>
      <c r="J243" s="105">
        <f>SUM(J244+J245)</f>
        <v>18513.7</v>
      </c>
      <c r="K243" s="105">
        <f t="shared" ref="K243:L243" si="84">SUM(K244+K245)</f>
        <v>3304</v>
      </c>
      <c r="L243" s="105">
        <f t="shared" si="84"/>
        <v>3443</v>
      </c>
    </row>
    <row r="244" spans="1:19" s="30" customFormat="1" x14ac:dyDescent="0.3">
      <c r="A244" s="16"/>
      <c r="B244" s="87" t="s">
        <v>180</v>
      </c>
      <c r="C244" s="111" t="s">
        <v>5</v>
      </c>
      <c r="D244" s="111" t="s">
        <v>38</v>
      </c>
      <c r="E244" s="111" t="s">
        <v>7</v>
      </c>
      <c r="F244" s="111" t="s">
        <v>65</v>
      </c>
      <c r="G244" s="111" t="s">
        <v>181</v>
      </c>
      <c r="H244" s="111" t="s">
        <v>1</v>
      </c>
      <c r="I244" s="111" t="s">
        <v>85</v>
      </c>
      <c r="J244" s="83">
        <v>18403.7</v>
      </c>
      <c r="K244" s="83">
        <v>3194</v>
      </c>
      <c r="L244" s="83">
        <v>3333</v>
      </c>
      <c r="M244" s="30">
        <v>2700</v>
      </c>
      <c r="N244" s="30">
        <v>1000</v>
      </c>
      <c r="O244" s="30">
        <v>1000</v>
      </c>
    </row>
    <row r="245" spans="1:19" s="30" customFormat="1" x14ac:dyDescent="0.3">
      <c r="A245" s="16"/>
      <c r="B245" s="87" t="s">
        <v>184</v>
      </c>
      <c r="C245" s="111" t="s">
        <v>5</v>
      </c>
      <c r="D245" s="111" t="s">
        <v>38</v>
      </c>
      <c r="E245" s="111" t="s">
        <v>7</v>
      </c>
      <c r="F245" s="111" t="s">
        <v>65</v>
      </c>
      <c r="G245" s="130" t="s">
        <v>185</v>
      </c>
      <c r="H245" s="111" t="s">
        <v>1</v>
      </c>
      <c r="I245" s="116" t="s">
        <v>85</v>
      </c>
      <c r="J245" s="83">
        <v>110</v>
      </c>
      <c r="K245" s="83">
        <v>110</v>
      </c>
      <c r="L245" s="83">
        <v>110</v>
      </c>
    </row>
    <row r="246" spans="1:19" s="11" customFormat="1" ht="47.25" x14ac:dyDescent="0.3">
      <c r="A246" s="10" t="s">
        <v>250</v>
      </c>
      <c r="B246" s="86" t="s">
        <v>279</v>
      </c>
      <c r="C246" s="115" t="s">
        <v>5</v>
      </c>
      <c r="D246" s="115" t="s">
        <v>38</v>
      </c>
      <c r="E246" s="115" t="s">
        <v>4</v>
      </c>
      <c r="F246" s="115" t="s">
        <v>3</v>
      </c>
      <c r="G246" s="148"/>
      <c r="H246" s="149"/>
      <c r="I246" s="150"/>
      <c r="J246" s="105">
        <f t="shared" ref="J246:L247" si="85">J247</f>
        <v>7000</v>
      </c>
      <c r="K246" s="105">
        <f t="shared" si="85"/>
        <v>0</v>
      </c>
      <c r="L246" s="105">
        <f t="shared" si="85"/>
        <v>0</v>
      </c>
    </row>
    <row r="247" spans="1:19" s="30" customFormat="1" x14ac:dyDescent="0.3">
      <c r="A247" s="1"/>
      <c r="B247" s="86" t="s">
        <v>66</v>
      </c>
      <c r="C247" s="115" t="s">
        <v>5</v>
      </c>
      <c r="D247" s="115" t="s">
        <v>38</v>
      </c>
      <c r="E247" s="115" t="s">
        <v>4</v>
      </c>
      <c r="F247" s="115" t="s">
        <v>65</v>
      </c>
      <c r="G247" s="148"/>
      <c r="H247" s="149"/>
      <c r="I247" s="150"/>
      <c r="J247" s="105">
        <f t="shared" si="85"/>
        <v>7000</v>
      </c>
      <c r="K247" s="105">
        <f t="shared" si="85"/>
        <v>0</v>
      </c>
      <c r="L247" s="105">
        <f t="shared" si="85"/>
        <v>0</v>
      </c>
    </row>
    <row r="248" spans="1:19" s="30" customFormat="1" ht="15" customHeight="1" x14ac:dyDescent="0.3">
      <c r="A248" s="16"/>
      <c r="B248" s="87" t="s">
        <v>184</v>
      </c>
      <c r="C248" s="111" t="s">
        <v>5</v>
      </c>
      <c r="D248" s="111" t="s">
        <v>38</v>
      </c>
      <c r="E248" s="111" t="s">
        <v>4</v>
      </c>
      <c r="F248" s="111" t="s">
        <v>65</v>
      </c>
      <c r="G248" s="111" t="s">
        <v>185</v>
      </c>
      <c r="H248" s="111" t="s">
        <v>21</v>
      </c>
      <c r="I248" s="111" t="s">
        <v>34</v>
      </c>
      <c r="J248" s="83">
        <v>7000</v>
      </c>
      <c r="K248" s="83">
        <v>0</v>
      </c>
      <c r="L248" s="83">
        <v>0</v>
      </c>
    </row>
    <row r="249" spans="1:19" s="30" customFormat="1" ht="48.6" hidden="1" customHeight="1" x14ac:dyDescent="0.3">
      <c r="A249" s="10" t="s">
        <v>471</v>
      </c>
      <c r="B249" s="86" t="s">
        <v>372</v>
      </c>
      <c r="C249" s="115" t="s">
        <v>5</v>
      </c>
      <c r="D249" s="115" t="s">
        <v>38</v>
      </c>
      <c r="E249" s="115" t="s">
        <v>5</v>
      </c>
      <c r="F249" s="115" t="s">
        <v>3</v>
      </c>
      <c r="G249" s="148"/>
      <c r="H249" s="149"/>
      <c r="I249" s="150"/>
      <c r="J249" s="83">
        <f t="shared" ref="J249:L250" si="86">J250</f>
        <v>0</v>
      </c>
      <c r="K249" s="83">
        <f t="shared" si="86"/>
        <v>0</v>
      </c>
      <c r="L249" s="83">
        <f t="shared" si="86"/>
        <v>0</v>
      </c>
      <c r="S249" s="30" t="s">
        <v>361</v>
      </c>
    </row>
    <row r="250" spans="1:19" s="30" customFormat="1" ht="16.899999999999999" hidden="1" customHeight="1" x14ac:dyDescent="0.3">
      <c r="A250" s="36"/>
      <c r="B250" s="86" t="s">
        <v>66</v>
      </c>
      <c r="C250" s="115" t="s">
        <v>5</v>
      </c>
      <c r="D250" s="115" t="s">
        <v>38</v>
      </c>
      <c r="E250" s="115" t="s">
        <v>5</v>
      </c>
      <c r="F250" s="115" t="s">
        <v>67</v>
      </c>
      <c r="G250" s="130"/>
      <c r="H250" s="132"/>
      <c r="I250" s="116"/>
      <c r="J250" s="83">
        <f t="shared" si="86"/>
        <v>0</v>
      </c>
      <c r="K250" s="83">
        <f t="shared" si="86"/>
        <v>0</v>
      </c>
      <c r="L250" s="83">
        <f t="shared" si="86"/>
        <v>0</v>
      </c>
      <c r="S250" s="30" t="s">
        <v>361</v>
      </c>
    </row>
    <row r="251" spans="1:19" s="30" customFormat="1" ht="15.6" hidden="1" customHeight="1" x14ac:dyDescent="0.3">
      <c r="A251" s="36"/>
      <c r="B251" s="87" t="s">
        <v>25</v>
      </c>
      <c r="C251" s="111" t="s">
        <v>5</v>
      </c>
      <c r="D251" s="111" t="s">
        <v>38</v>
      </c>
      <c r="E251" s="111" t="s">
        <v>5</v>
      </c>
      <c r="F251" s="111" t="s">
        <v>67</v>
      </c>
      <c r="G251" s="111" t="s">
        <v>186</v>
      </c>
      <c r="H251" s="132" t="s">
        <v>1</v>
      </c>
      <c r="I251" s="111" t="s">
        <v>85</v>
      </c>
      <c r="J251" s="83"/>
      <c r="K251" s="83">
        <v>0</v>
      </c>
      <c r="L251" s="83">
        <v>0</v>
      </c>
      <c r="S251" s="30" t="s">
        <v>361</v>
      </c>
    </row>
    <row r="252" spans="1:19" s="23" customFormat="1" ht="47.25" x14ac:dyDescent="0.25">
      <c r="A252" s="29" t="s">
        <v>156</v>
      </c>
      <c r="B252" s="86" t="s">
        <v>68</v>
      </c>
      <c r="C252" s="115" t="s">
        <v>34</v>
      </c>
      <c r="D252" s="115" t="s">
        <v>36</v>
      </c>
      <c r="E252" s="115" t="s">
        <v>2</v>
      </c>
      <c r="F252" s="115" t="s">
        <v>3</v>
      </c>
      <c r="G252" s="110"/>
      <c r="H252" s="110"/>
      <c r="I252" s="110"/>
      <c r="J252" s="105">
        <f>SUM(J253+J261)</f>
        <v>82629.3</v>
      </c>
      <c r="K252" s="105">
        <f>SUM(K253+K261)</f>
        <v>72889.399999999994</v>
      </c>
      <c r="L252" s="105">
        <f>SUM(L253+L261)</f>
        <v>3459.8</v>
      </c>
    </row>
    <row r="253" spans="1:19" s="15" customFormat="1" ht="31.5" x14ac:dyDescent="0.25">
      <c r="A253" s="17" t="s">
        <v>157</v>
      </c>
      <c r="B253" s="86" t="s">
        <v>69</v>
      </c>
      <c r="C253" s="115" t="s">
        <v>34</v>
      </c>
      <c r="D253" s="115" t="s">
        <v>38</v>
      </c>
      <c r="E253" s="115" t="s">
        <v>2</v>
      </c>
      <c r="F253" s="115" t="s">
        <v>3</v>
      </c>
      <c r="G253" s="110"/>
      <c r="H253" s="110"/>
      <c r="I253" s="110"/>
      <c r="J253" s="105">
        <f>SUM(J254)</f>
        <v>1505.5</v>
      </c>
      <c r="K253" s="105">
        <f t="shared" ref="K253:L253" si="87">SUM(K254)</f>
        <v>517</v>
      </c>
      <c r="L253" s="105">
        <f t="shared" si="87"/>
        <v>576</v>
      </c>
    </row>
    <row r="254" spans="1:19" s="3" customFormat="1" ht="21" customHeight="1" x14ac:dyDescent="0.25">
      <c r="A254" s="10" t="s">
        <v>158</v>
      </c>
      <c r="B254" s="86" t="s">
        <v>221</v>
      </c>
      <c r="C254" s="115" t="s">
        <v>34</v>
      </c>
      <c r="D254" s="115" t="s">
        <v>38</v>
      </c>
      <c r="E254" s="115" t="s">
        <v>1</v>
      </c>
      <c r="F254" s="115" t="s">
        <v>3</v>
      </c>
      <c r="G254" s="110"/>
      <c r="H254" s="110"/>
      <c r="I254" s="110"/>
      <c r="J254" s="105">
        <f>+J255+J258</f>
        <v>1505.5</v>
      </c>
      <c r="K254" s="105">
        <f t="shared" ref="K254:L254" si="88">+K255+K258</f>
        <v>517</v>
      </c>
      <c r="L254" s="105">
        <f t="shared" si="88"/>
        <v>576</v>
      </c>
      <c r="R254" s="3" t="s">
        <v>359</v>
      </c>
    </row>
    <row r="255" spans="1:19" s="30" customFormat="1" ht="54.6" customHeight="1" x14ac:dyDescent="0.3">
      <c r="A255" s="16"/>
      <c r="B255" s="86" t="s">
        <v>463</v>
      </c>
      <c r="C255" s="115" t="s">
        <v>34</v>
      </c>
      <c r="D255" s="115" t="s">
        <v>38</v>
      </c>
      <c r="E255" s="115" t="s">
        <v>1</v>
      </c>
      <c r="F255" s="115" t="s">
        <v>288</v>
      </c>
      <c r="G255" s="115"/>
      <c r="H255" s="115"/>
      <c r="I255" s="115"/>
      <c r="J255" s="105">
        <f>+J256+J257</f>
        <v>300</v>
      </c>
      <c r="K255" s="105">
        <f t="shared" ref="K255:L255" si="89">+K256+K257</f>
        <v>0</v>
      </c>
      <c r="L255" s="105">
        <f t="shared" si="89"/>
        <v>0</v>
      </c>
    </row>
    <row r="256" spans="1:19" s="30" customFormat="1" ht="15.6" customHeight="1" x14ac:dyDescent="0.3">
      <c r="A256" s="16"/>
      <c r="B256" s="87" t="s">
        <v>184</v>
      </c>
      <c r="C256" s="111" t="s">
        <v>34</v>
      </c>
      <c r="D256" s="111" t="s">
        <v>38</v>
      </c>
      <c r="E256" s="111" t="s">
        <v>1</v>
      </c>
      <c r="F256" s="111" t="s">
        <v>288</v>
      </c>
      <c r="G256" s="111" t="s">
        <v>185</v>
      </c>
      <c r="H256" s="111" t="s">
        <v>21</v>
      </c>
      <c r="I256" s="111" t="s">
        <v>30</v>
      </c>
      <c r="J256" s="83">
        <v>300</v>
      </c>
      <c r="K256" s="83">
        <v>0</v>
      </c>
      <c r="L256" s="83">
        <v>0</v>
      </c>
    </row>
    <row r="257" spans="1:18" s="30" customFormat="1" ht="17.45" hidden="1" customHeight="1" x14ac:dyDescent="0.3">
      <c r="A257" s="16"/>
      <c r="B257" s="87" t="s">
        <v>462</v>
      </c>
      <c r="C257" s="111" t="s">
        <v>34</v>
      </c>
      <c r="D257" s="111" t="s">
        <v>38</v>
      </c>
      <c r="E257" s="111" t="s">
        <v>1</v>
      </c>
      <c r="F257" s="111" t="s">
        <v>288</v>
      </c>
      <c r="G257" s="111" t="s">
        <v>181</v>
      </c>
      <c r="H257" s="111" t="s">
        <v>21</v>
      </c>
      <c r="I257" s="111" t="s">
        <v>30</v>
      </c>
      <c r="J257" s="83">
        <v>0</v>
      </c>
      <c r="K257" s="83">
        <v>0</v>
      </c>
      <c r="L257" s="83">
        <v>0</v>
      </c>
    </row>
    <row r="258" spans="1:18" s="30" customFormat="1" ht="17.45" customHeight="1" x14ac:dyDescent="0.3">
      <c r="A258" s="36"/>
      <c r="B258" s="86" t="s">
        <v>66</v>
      </c>
      <c r="C258" s="115" t="s">
        <v>34</v>
      </c>
      <c r="D258" s="115" t="s">
        <v>38</v>
      </c>
      <c r="E258" s="115" t="s">
        <v>1</v>
      </c>
      <c r="F258" s="115" t="s">
        <v>65</v>
      </c>
      <c r="G258" s="112"/>
      <c r="H258" s="113"/>
      <c r="I258" s="114"/>
      <c r="J258" s="105">
        <f>J259+J260</f>
        <v>1205.5</v>
      </c>
      <c r="K258" s="105">
        <f t="shared" ref="K258:L258" si="90">K259+K260</f>
        <v>517</v>
      </c>
      <c r="L258" s="105">
        <f t="shared" si="90"/>
        <v>576</v>
      </c>
      <c r="R258" s="30" t="s">
        <v>358</v>
      </c>
    </row>
    <row r="259" spans="1:18" s="30" customFormat="1" ht="17.45" customHeight="1" x14ac:dyDescent="0.3">
      <c r="A259" s="36"/>
      <c r="B259" s="87" t="s">
        <v>462</v>
      </c>
      <c r="C259" s="111" t="s">
        <v>34</v>
      </c>
      <c r="D259" s="111" t="s">
        <v>38</v>
      </c>
      <c r="E259" s="111" t="s">
        <v>1</v>
      </c>
      <c r="F259" s="111" t="s">
        <v>65</v>
      </c>
      <c r="G259" s="111" t="s">
        <v>181</v>
      </c>
      <c r="H259" s="111" t="s">
        <v>21</v>
      </c>
      <c r="I259" s="111" t="s">
        <v>30</v>
      </c>
      <c r="J259" s="83">
        <v>880</v>
      </c>
      <c r="K259" s="83">
        <v>301</v>
      </c>
      <c r="L259" s="83">
        <v>351</v>
      </c>
    </row>
    <row r="260" spans="1:18" s="30" customFormat="1" ht="17.45" customHeight="1" x14ac:dyDescent="0.3">
      <c r="A260" s="36"/>
      <c r="B260" s="87" t="s">
        <v>188</v>
      </c>
      <c r="C260" s="111" t="s">
        <v>34</v>
      </c>
      <c r="D260" s="111" t="s">
        <v>38</v>
      </c>
      <c r="E260" s="111" t="s">
        <v>1</v>
      </c>
      <c r="F260" s="111" t="s">
        <v>65</v>
      </c>
      <c r="G260" s="111" t="s">
        <v>187</v>
      </c>
      <c r="H260" s="111" t="s">
        <v>21</v>
      </c>
      <c r="I260" s="111" t="s">
        <v>30</v>
      </c>
      <c r="J260" s="83">
        <v>325.5</v>
      </c>
      <c r="K260" s="83">
        <v>216</v>
      </c>
      <c r="L260" s="83">
        <v>225</v>
      </c>
    </row>
    <row r="261" spans="1:18" s="15" customFormat="1" ht="16.5" x14ac:dyDescent="0.25">
      <c r="A261" s="17" t="s">
        <v>195</v>
      </c>
      <c r="B261" s="86" t="s">
        <v>300</v>
      </c>
      <c r="C261" s="115" t="s">
        <v>34</v>
      </c>
      <c r="D261" s="115" t="s">
        <v>70</v>
      </c>
      <c r="E261" s="115" t="s">
        <v>2</v>
      </c>
      <c r="F261" s="115" t="s">
        <v>3</v>
      </c>
      <c r="G261" s="110"/>
      <c r="H261" s="110"/>
      <c r="I261" s="110"/>
      <c r="J261" s="105">
        <f>+J262</f>
        <v>81123.8</v>
      </c>
      <c r="K261" s="105">
        <f>+K262</f>
        <v>72372.399999999994</v>
      </c>
      <c r="L261" s="105">
        <f>+L262</f>
        <v>2883.8</v>
      </c>
    </row>
    <row r="262" spans="1:18" s="3" customFormat="1" ht="33" customHeight="1" x14ac:dyDescent="0.25">
      <c r="A262" s="10" t="s">
        <v>196</v>
      </c>
      <c r="B262" s="86" t="s">
        <v>301</v>
      </c>
      <c r="C262" s="115" t="s">
        <v>34</v>
      </c>
      <c r="D262" s="115" t="s">
        <v>70</v>
      </c>
      <c r="E262" s="115" t="s">
        <v>1</v>
      </c>
      <c r="F262" s="115" t="s">
        <v>3</v>
      </c>
      <c r="G262" s="110"/>
      <c r="H262" s="110"/>
      <c r="I262" s="110"/>
      <c r="J262" s="105">
        <f>+J263+J265</f>
        <v>81123.8</v>
      </c>
      <c r="K262" s="105">
        <f t="shared" ref="K262:L262" si="91">+K263+K265</f>
        <v>72372.399999999994</v>
      </c>
      <c r="L262" s="105">
        <f t="shared" si="91"/>
        <v>2883.8</v>
      </c>
    </row>
    <row r="263" spans="1:18" s="40" customFormat="1" ht="16.5" x14ac:dyDescent="0.25">
      <c r="A263" s="4"/>
      <c r="B263" s="86" t="s">
        <v>25</v>
      </c>
      <c r="C263" s="115" t="s">
        <v>34</v>
      </c>
      <c r="D263" s="115" t="s">
        <v>70</v>
      </c>
      <c r="E263" s="115" t="s">
        <v>1</v>
      </c>
      <c r="F263" s="115" t="s">
        <v>67</v>
      </c>
      <c r="G263" s="115"/>
      <c r="H263" s="115"/>
      <c r="I263" s="115"/>
      <c r="J263" s="105">
        <f>+J264</f>
        <v>8548</v>
      </c>
      <c r="K263" s="105">
        <f t="shared" ref="K263:L263" si="92">+K264</f>
        <v>0</v>
      </c>
      <c r="L263" s="105">
        <f t="shared" si="92"/>
        <v>0</v>
      </c>
    </row>
    <row r="264" spans="1:18" s="41" customFormat="1" ht="16.5" x14ac:dyDescent="0.25">
      <c r="A264" s="7"/>
      <c r="B264" s="87" t="s">
        <v>562</v>
      </c>
      <c r="C264" s="111" t="s">
        <v>34</v>
      </c>
      <c r="D264" s="111" t="s">
        <v>70</v>
      </c>
      <c r="E264" s="111" t="s">
        <v>1</v>
      </c>
      <c r="F264" s="111" t="s">
        <v>67</v>
      </c>
      <c r="G264" s="111" t="s">
        <v>186</v>
      </c>
      <c r="H264" s="111" t="s">
        <v>30</v>
      </c>
      <c r="I264" s="111" t="s">
        <v>30</v>
      </c>
      <c r="J264" s="83">
        <v>8548</v>
      </c>
      <c r="K264" s="83">
        <v>0</v>
      </c>
      <c r="L264" s="83">
        <v>0</v>
      </c>
    </row>
    <row r="265" spans="1:18" s="6" customFormat="1" ht="31.5" x14ac:dyDescent="0.3">
      <c r="A265" s="1"/>
      <c r="B265" s="86" t="s">
        <v>302</v>
      </c>
      <c r="C265" s="115" t="s">
        <v>34</v>
      </c>
      <c r="D265" s="115" t="s">
        <v>70</v>
      </c>
      <c r="E265" s="115" t="s">
        <v>1</v>
      </c>
      <c r="F265" s="115" t="s">
        <v>321</v>
      </c>
      <c r="G265" s="110"/>
      <c r="H265" s="110"/>
      <c r="I265" s="110"/>
      <c r="J265" s="105">
        <f>SUM(J266:J271)</f>
        <v>72575.8</v>
      </c>
      <c r="K265" s="105">
        <f t="shared" ref="K265:L265" si="93">SUM(K266:K271)</f>
        <v>72372.399999999994</v>
      </c>
      <c r="L265" s="105">
        <f t="shared" si="93"/>
        <v>2883.8</v>
      </c>
    </row>
    <row r="266" spans="1:18" s="30" customFormat="1" x14ac:dyDescent="0.3">
      <c r="A266" s="16"/>
      <c r="B266" s="87" t="s">
        <v>317</v>
      </c>
      <c r="C266" s="111" t="s">
        <v>34</v>
      </c>
      <c r="D266" s="111" t="s">
        <v>70</v>
      </c>
      <c r="E266" s="111" t="s">
        <v>1</v>
      </c>
      <c r="F266" s="111" t="s">
        <v>321</v>
      </c>
      <c r="G266" s="111" t="s">
        <v>186</v>
      </c>
      <c r="H266" s="111" t="s">
        <v>30</v>
      </c>
      <c r="I266" s="111" t="s">
        <v>30</v>
      </c>
      <c r="J266" s="83">
        <v>57096</v>
      </c>
      <c r="K266" s="83">
        <v>71872.399999999994</v>
      </c>
      <c r="L266" s="83">
        <v>0</v>
      </c>
    </row>
    <row r="267" spans="1:18" s="30" customFormat="1" ht="16.899999999999999" customHeight="1" x14ac:dyDescent="0.3">
      <c r="A267" s="16"/>
      <c r="B267" s="87" t="s">
        <v>326</v>
      </c>
      <c r="C267" s="111" t="s">
        <v>34</v>
      </c>
      <c r="D267" s="111" t="s">
        <v>70</v>
      </c>
      <c r="E267" s="111" t="s">
        <v>1</v>
      </c>
      <c r="F267" s="111" t="s">
        <v>321</v>
      </c>
      <c r="G267" s="111" t="s">
        <v>186</v>
      </c>
      <c r="H267" s="111" t="s">
        <v>30</v>
      </c>
      <c r="I267" s="111" t="s">
        <v>30</v>
      </c>
      <c r="J267" s="83">
        <v>14979.8</v>
      </c>
      <c r="K267" s="83">
        <v>0</v>
      </c>
      <c r="L267" s="83">
        <v>0</v>
      </c>
    </row>
    <row r="268" spans="1:18" s="30" customFormat="1" ht="16.899999999999999" customHeight="1" x14ac:dyDescent="0.3">
      <c r="A268" s="16"/>
      <c r="B268" s="87" t="s">
        <v>256</v>
      </c>
      <c r="C268" s="111" t="s">
        <v>34</v>
      </c>
      <c r="D268" s="111" t="s">
        <v>70</v>
      </c>
      <c r="E268" s="111" t="s">
        <v>1</v>
      </c>
      <c r="F268" s="111" t="s">
        <v>321</v>
      </c>
      <c r="G268" s="111" t="s">
        <v>187</v>
      </c>
      <c r="H268" s="111" t="s">
        <v>71</v>
      </c>
      <c r="I268" s="111" t="s">
        <v>4</v>
      </c>
      <c r="J268" s="83">
        <v>0</v>
      </c>
      <c r="K268" s="83">
        <v>0</v>
      </c>
      <c r="L268" s="83">
        <v>2383.8000000000002</v>
      </c>
    </row>
    <row r="269" spans="1:18" s="30" customFormat="1" ht="14.45" customHeight="1" x14ac:dyDescent="0.3">
      <c r="A269" s="16"/>
      <c r="B269" s="87" t="s">
        <v>257</v>
      </c>
      <c r="C269" s="111" t="s">
        <v>34</v>
      </c>
      <c r="D269" s="111" t="s">
        <v>70</v>
      </c>
      <c r="E269" s="111" t="s">
        <v>1</v>
      </c>
      <c r="F269" s="111" t="s">
        <v>321</v>
      </c>
      <c r="G269" s="111" t="s">
        <v>187</v>
      </c>
      <c r="H269" s="111" t="s">
        <v>71</v>
      </c>
      <c r="I269" s="111" t="s">
        <v>4</v>
      </c>
      <c r="J269" s="83">
        <v>500</v>
      </c>
      <c r="K269" s="83">
        <v>500</v>
      </c>
      <c r="L269" s="83">
        <v>500</v>
      </c>
    </row>
    <row r="270" spans="1:18" s="30" customFormat="1" ht="25.9" hidden="1" customHeight="1" x14ac:dyDescent="0.3">
      <c r="A270" s="16"/>
      <c r="B270" s="87" t="s">
        <v>317</v>
      </c>
      <c r="C270" s="111" t="s">
        <v>34</v>
      </c>
      <c r="D270" s="111" t="s">
        <v>70</v>
      </c>
      <c r="E270" s="111" t="s">
        <v>1</v>
      </c>
      <c r="F270" s="107" t="s">
        <v>465</v>
      </c>
      <c r="G270" s="111" t="s">
        <v>186</v>
      </c>
      <c r="H270" s="111" t="s">
        <v>30</v>
      </c>
      <c r="I270" s="111" t="s">
        <v>30</v>
      </c>
      <c r="J270" s="83">
        <v>0</v>
      </c>
      <c r="K270" s="83">
        <v>0</v>
      </c>
      <c r="L270" s="83">
        <v>0</v>
      </c>
    </row>
    <row r="271" spans="1:18" s="30" customFormat="1" hidden="1" x14ac:dyDescent="0.3">
      <c r="A271" s="16"/>
      <c r="B271" s="87" t="s">
        <v>326</v>
      </c>
      <c r="C271" s="111" t="s">
        <v>34</v>
      </c>
      <c r="D271" s="111" t="s">
        <v>70</v>
      </c>
      <c r="E271" s="111" t="s">
        <v>1</v>
      </c>
      <c r="F271" s="107" t="s">
        <v>465</v>
      </c>
      <c r="G271" s="111" t="s">
        <v>186</v>
      </c>
      <c r="H271" s="111" t="s">
        <v>30</v>
      </c>
      <c r="I271" s="111" t="s">
        <v>30</v>
      </c>
      <c r="J271" s="83">
        <v>0</v>
      </c>
      <c r="K271" s="83">
        <v>0</v>
      </c>
      <c r="L271" s="83">
        <v>0</v>
      </c>
    </row>
    <row r="272" spans="1:18" s="23" customFormat="1" ht="32.25" customHeight="1" x14ac:dyDescent="0.25">
      <c r="A272" s="29" t="s">
        <v>27</v>
      </c>
      <c r="B272" s="86" t="s">
        <v>72</v>
      </c>
      <c r="C272" s="115" t="s">
        <v>71</v>
      </c>
      <c r="D272" s="115" t="s">
        <v>36</v>
      </c>
      <c r="E272" s="115" t="s">
        <v>2</v>
      </c>
      <c r="F272" s="115" t="s">
        <v>3</v>
      </c>
      <c r="G272" s="158"/>
      <c r="H272" s="158"/>
      <c r="I272" s="158"/>
      <c r="J272" s="105">
        <f>+J273++J280</f>
        <v>351330.5</v>
      </c>
      <c r="K272" s="105">
        <f>+K273++K280</f>
        <v>242083.8</v>
      </c>
      <c r="L272" s="105">
        <f>+L273++L280</f>
        <v>336064.3</v>
      </c>
    </row>
    <row r="273" spans="1:16" s="15" customFormat="1" ht="65.45" customHeight="1" x14ac:dyDescent="0.25">
      <c r="A273" s="17" t="s">
        <v>159</v>
      </c>
      <c r="B273" s="86" t="s">
        <v>373</v>
      </c>
      <c r="C273" s="115" t="s">
        <v>71</v>
      </c>
      <c r="D273" s="115" t="s">
        <v>38</v>
      </c>
      <c r="E273" s="115" t="s">
        <v>2</v>
      </c>
      <c r="F273" s="115" t="s">
        <v>3</v>
      </c>
      <c r="G273" s="137"/>
      <c r="H273" s="137"/>
      <c r="I273" s="137"/>
      <c r="J273" s="105">
        <f>+J274+J276</f>
        <v>40332.399999999994</v>
      </c>
      <c r="K273" s="105">
        <f t="shared" ref="K273:L273" si="94">+K274+K276</f>
        <v>41514.199999999997</v>
      </c>
      <c r="L273" s="105">
        <f t="shared" si="94"/>
        <v>42743.3</v>
      </c>
    </row>
    <row r="274" spans="1:16" s="30" customFormat="1" ht="25.9" hidden="1" customHeight="1" x14ac:dyDescent="0.3">
      <c r="A274" s="10" t="s">
        <v>160</v>
      </c>
      <c r="B274" s="86" t="s">
        <v>211</v>
      </c>
      <c r="C274" s="115" t="s">
        <v>71</v>
      </c>
      <c r="D274" s="115" t="s">
        <v>38</v>
      </c>
      <c r="E274" s="115" t="s">
        <v>1</v>
      </c>
      <c r="F274" s="115" t="s">
        <v>3</v>
      </c>
      <c r="G274" s="115"/>
      <c r="H274" s="115"/>
      <c r="I274" s="115"/>
      <c r="J274" s="105">
        <f>+J275</f>
        <v>0</v>
      </c>
      <c r="K274" s="105"/>
      <c r="L274" s="105"/>
    </row>
    <row r="275" spans="1:16" s="30" customFormat="1" ht="30.6" hidden="1" customHeight="1" x14ac:dyDescent="0.3">
      <c r="A275" s="10"/>
      <c r="B275" s="87" t="s">
        <v>611</v>
      </c>
      <c r="C275" s="111" t="s">
        <v>71</v>
      </c>
      <c r="D275" s="111" t="s">
        <v>38</v>
      </c>
      <c r="E275" s="111" t="s">
        <v>1</v>
      </c>
      <c r="F275" s="111" t="s">
        <v>212</v>
      </c>
      <c r="G275" s="111" t="s">
        <v>181</v>
      </c>
      <c r="H275" s="111" t="s">
        <v>21</v>
      </c>
      <c r="I275" s="111" t="s">
        <v>34</v>
      </c>
      <c r="J275" s="83">
        <v>0</v>
      </c>
      <c r="K275" s="105">
        <v>0</v>
      </c>
      <c r="L275" s="105">
        <v>0</v>
      </c>
    </row>
    <row r="276" spans="1:16" s="11" customFormat="1" ht="31.5" x14ac:dyDescent="0.3">
      <c r="A276" s="10" t="s">
        <v>160</v>
      </c>
      <c r="B276" s="86" t="s">
        <v>319</v>
      </c>
      <c r="C276" s="115" t="s">
        <v>71</v>
      </c>
      <c r="D276" s="115" t="s">
        <v>38</v>
      </c>
      <c r="E276" s="115" t="s">
        <v>7</v>
      </c>
      <c r="F276" s="115" t="s">
        <v>3</v>
      </c>
      <c r="G276" s="159"/>
      <c r="H276" s="159"/>
      <c r="I276" s="159"/>
      <c r="J276" s="105">
        <f>+J277</f>
        <v>40332.399999999994</v>
      </c>
      <c r="K276" s="105">
        <f t="shared" ref="K276:L276" si="95">+K277</f>
        <v>41514.199999999997</v>
      </c>
      <c r="L276" s="105">
        <f t="shared" si="95"/>
        <v>42743.3</v>
      </c>
    </row>
    <row r="277" spans="1:16" s="6" customFormat="1" ht="47.25" x14ac:dyDescent="0.3">
      <c r="A277" s="10"/>
      <c r="B277" s="86" t="s">
        <v>395</v>
      </c>
      <c r="C277" s="115" t="s">
        <v>71</v>
      </c>
      <c r="D277" s="115" t="s">
        <v>38</v>
      </c>
      <c r="E277" s="115" t="s">
        <v>7</v>
      </c>
      <c r="F277" s="108" t="s">
        <v>394</v>
      </c>
      <c r="G277" s="142"/>
      <c r="H277" s="143"/>
      <c r="I277" s="144"/>
      <c r="J277" s="105">
        <f>J278+J279</f>
        <v>40332.399999999994</v>
      </c>
      <c r="K277" s="105">
        <f t="shared" ref="K277:L277" si="96">K278+K279</f>
        <v>41514.199999999997</v>
      </c>
      <c r="L277" s="105">
        <f t="shared" si="96"/>
        <v>42743.3</v>
      </c>
    </row>
    <row r="278" spans="1:16" s="30" customFormat="1" x14ac:dyDescent="0.3">
      <c r="A278" s="1"/>
      <c r="B278" s="87" t="s">
        <v>396</v>
      </c>
      <c r="C278" s="111" t="s">
        <v>71</v>
      </c>
      <c r="D278" s="111" t="s">
        <v>38</v>
      </c>
      <c r="E278" s="111" t="s">
        <v>7</v>
      </c>
      <c r="F278" s="107" t="s">
        <v>394</v>
      </c>
      <c r="G278" s="111" t="s">
        <v>181</v>
      </c>
      <c r="H278" s="111" t="s">
        <v>21</v>
      </c>
      <c r="I278" s="111" t="s">
        <v>34</v>
      </c>
      <c r="J278" s="83">
        <v>29545.599999999999</v>
      </c>
      <c r="K278" s="83">
        <v>30727.4</v>
      </c>
      <c r="L278" s="83">
        <v>31956.5</v>
      </c>
      <c r="M278" s="30">
        <v>699.5</v>
      </c>
    </row>
    <row r="279" spans="1:16" s="30" customFormat="1" x14ac:dyDescent="0.3">
      <c r="A279" s="1"/>
      <c r="B279" s="87" t="s">
        <v>397</v>
      </c>
      <c r="C279" s="111" t="s">
        <v>71</v>
      </c>
      <c r="D279" s="111" t="s">
        <v>38</v>
      </c>
      <c r="E279" s="111" t="s">
        <v>7</v>
      </c>
      <c r="F279" s="107" t="s">
        <v>394</v>
      </c>
      <c r="G279" s="111" t="s">
        <v>181</v>
      </c>
      <c r="H279" s="111" t="s">
        <v>21</v>
      </c>
      <c r="I279" s="111" t="s">
        <v>34</v>
      </c>
      <c r="J279" s="83">
        <v>10786.8</v>
      </c>
      <c r="K279" s="83">
        <v>10786.8</v>
      </c>
      <c r="L279" s="83">
        <v>10786.8</v>
      </c>
    </row>
    <row r="280" spans="1:16" s="15" customFormat="1" ht="36.75" customHeight="1" x14ac:dyDescent="0.25">
      <c r="A280" s="17" t="s">
        <v>313</v>
      </c>
      <c r="B280" s="86" t="s">
        <v>73</v>
      </c>
      <c r="C280" s="115" t="s">
        <v>71</v>
      </c>
      <c r="D280" s="115" t="s">
        <v>70</v>
      </c>
      <c r="E280" s="115" t="s">
        <v>2</v>
      </c>
      <c r="F280" s="115" t="s">
        <v>3</v>
      </c>
      <c r="G280" s="110"/>
      <c r="H280" s="110"/>
      <c r="I280" s="110"/>
      <c r="J280" s="105">
        <f>+J281</f>
        <v>310998.09999999998</v>
      </c>
      <c r="K280" s="105">
        <f t="shared" ref="K280:L280" si="97">+K281</f>
        <v>200569.60000000001</v>
      </c>
      <c r="L280" s="105">
        <f t="shared" si="97"/>
        <v>293321</v>
      </c>
      <c r="M280" s="37" t="e">
        <f>+#REF!+M281+#REF!</f>
        <v>#REF!</v>
      </c>
      <c r="N280" s="31" t="e">
        <f>+#REF!+N281+#REF!</f>
        <v>#REF!</v>
      </c>
      <c r="O280" s="31" t="e">
        <f>+#REF!+O281+#REF!</f>
        <v>#REF!</v>
      </c>
      <c r="P280" s="31" t="e">
        <f>+#REF!+P281+#REF!</f>
        <v>#REF!</v>
      </c>
    </row>
    <row r="281" spans="1:16" s="3" customFormat="1" ht="31.5" x14ac:dyDescent="0.25">
      <c r="A281" s="10" t="s">
        <v>314</v>
      </c>
      <c r="B281" s="86" t="s">
        <v>213</v>
      </c>
      <c r="C281" s="115" t="s">
        <v>71</v>
      </c>
      <c r="D281" s="115" t="s">
        <v>70</v>
      </c>
      <c r="E281" s="115" t="s">
        <v>7</v>
      </c>
      <c r="F281" s="115" t="s">
        <v>3</v>
      </c>
      <c r="G281" s="110"/>
      <c r="H281" s="110"/>
      <c r="I281" s="110"/>
      <c r="J281" s="105">
        <f t="shared" ref="J281:P281" si="98">+J282+J285</f>
        <v>310998.09999999998</v>
      </c>
      <c r="K281" s="105">
        <f t="shared" si="98"/>
        <v>200569.60000000001</v>
      </c>
      <c r="L281" s="105">
        <f t="shared" si="98"/>
        <v>293321</v>
      </c>
      <c r="M281" s="28">
        <f t="shared" si="98"/>
        <v>0</v>
      </c>
      <c r="N281" s="28">
        <f t="shared" si="98"/>
        <v>0</v>
      </c>
      <c r="O281" s="28">
        <f t="shared" si="98"/>
        <v>0</v>
      </c>
      <c r="P281" s="28">
        <f t="shared" si="98"/>
        <v>0</v>
      </c>
    </row>
    <row r="282" spans="1:16" s="6" customFormat="1" ht="31.5" x14ac:dyDescent="0.3">
      <c r="A282" s="1"/>
      <c r="B282" s="86" t="s">
        <v>215</v>
      </c>
      <c r="C282" s="115" t="s">
        <v>71</v>
      </c>
      <c r="D282" s="115" t="s">
        <v>70</v>
      </c>
      <c r="E282" s="115" t="s">
        <v>7</v>
      </c>
      <c r="F282" s="115" t="s">
        <v>214</v>
      </c>
      <c r="G282" s="110"/>
      <c r="H282" s="110"/>
      <c r="I282" s="110"/>
      <c r="J282" s="105">
        <f>+J284+J283</f>
        <v>106961.29999999999</v>
      </c>
      <c r="K282" s="105">
        <f t="shared" ref="K282:L282" si="99">+K284+K283</f>
        <v>98406</v>
      </c>
      <c r="L282" s="105">
        <f t="shared" si="99"/>
        <v>100428</v>
      </c>
    </row>
    <row r="283" spans="1:16" s="6" customFormat="1" x14ac:dyDescent="0.3">
      <c r="A283" s="1"/>
      <c r="B283" s="87" t="s">
        <v>180</v>
      </c>
      <c r="C283" s="111" t="s">
        <v>71</v>
      </c>
      <c r="D283" s="111" t="s">
        <v>70</v>
      </c>
      <c r="E283" s="111" t="s">
        <v>7</v>
      </c>
      <c r="F283" s="111" t="s">
        <v>214</v>
      </c>
      <c r="G283" s="111" t="s">
        <v>181</v>
      </c>
      <c r="H283" s="111" t="s">
        <v>21</v>
      </c>
      <c r="I283" s="111" t="s">
        <v>35</v>
      </c>
      <c r="J283" s="83">
        <v>52504.2</v>
      </c>
      <c r="K283" s="83">
        <v>40061</v>
      </c>
      <c r="L283" s="83">
        <v>40327</v>
      </c>
    </row>
    <row r="284" spans="1:16" s="30" customFormat="1" ht="16.149999999999999" customHeight="1" x14ac:dyDescent="0.3">
      <c r="A284" s="1"/>
      <c r="B284" s="87" t="s">
        <v>312</v>
      </c>
      <c r="C284" s="111" t="s">
        <v>71</v>
      </c>
      <c r="D284" s="111" t="s">
        <v>70</v>
      </c>
      <c r="E284" s="111" t="s">
        <v>7</v>
      </c>
      <c r="F284" s="111" t="s">
        <v>214</v>
      </c>
      <c r="G284" s="111" t="s">
        <v>191</v>
      </c>
      <c r="H284" s="111" t="s">
        <v>21</v>
      </c>
      <c r="I284" s="111" t="s">
        <v>35</v>
      </c>
      <c r="J284" s="83">
        <v>54457.1</v>
      </c>
      <c r="K284" s="83">
        <v>58345</v>
      </c>
      <c r="L284" s="83">
        <v>60101</v>
      </c>
      <c r="M284" s="30">
        <v>-52397</v>
      </c>
      <c r="N284" s="30">
        <v>-56656</v>
      </c>
      <c r="O284" s="30">
        <v>-58856</v>
      </c>
    </row>
    <row r="285" spans="1:16" s="25" customFormat="1" ht="32.25" customHeight="1" x14ac:dyDescent="0.3">
      <c r="A285" s="1"/>
      <c r="B285" s="86" t="s">
        <v>569</v>
      </c>
      <c r="C285" s="115" t="s">
        <v>71</v>
      </c>
      <c r="D285" s="115" t="s">
        <v>70</v>
      </c>
      <c r="E285" s="115" t="s">
        <v>7</v>
      </c>
      <c r="F285" s="115" t="s">
        <v>289</v>
      </c>
      <c r="G285" s="110"/>
      <c r="H285" s="110"/>
      <c r="I285" s="110"/>
      <c r="J285" s="105">
        <f>+J286+J288+J287</f>
        <v>204036.8</v>
      </c>
      <c r="K285" s="105">
        <f t="shared" ref="K285:L285" si="100">+K286+K288+K287</f>
        <v>102163.6</v>
      </c>
      <c r="L285" s="105">
        <f t="shared" si="100"/>
        <v>192893</v>
      </c>
    </row>
    <row r="286" spans="1:16" s="24" customFormat="1" ht="21" customHeight="1" x14ac:dyDescent="0.3">
      <c r="A286" s="38"/>
      <c r="B286" s="87" t="s">
        <v>251</v>
      </c>
      <c r="C286" s="107" t="s">
        <v>71</v>
      </c>
      <c r="D286" s="107" t="s">
        <v>70</v>
      </c>
      <c r="E286" s="107" t="s">
        <v>7</v>
      </c>
      <c r="F286" s="107" t="s">
        <v>289</v>
      </c>
      <c r="G286" s="111" t="s">
        <v>181</v>
      </c>
      <c r="H286" s="111" t="s">
        <v>21</v>
      </c>
      <c r="I286" s="111" t="s">
        <v>35</v>
      </c>
      <c r="J286" s="83">
        <v>93369.9</v>
      </c>
      <c r="K286" s="83">
        <v>35738.6</v>
      </c>
      <c r="L286" s="83">
        <v>107928</v>
      </c>
    </row>
    <row r="287" spans="1:16" s="24" customFormat="1" ht="21" customHeight="1" x14ac:dyDescent="0.3">
      <c r="A287" s="38"/>
      <c r="B287" s="87" t="s">
        <v>252</v>
      </c>
      <c r="C287" s="107" t="s">
        <v>71</v>
      </c>
      <c r="D287" s="107" t="s">
        <v>70</v>
      </c>
      <c r="E287" s="107" t="s">
        <v>7</v>
      </c>
      <c r="F287" s="107" t="s">
        <v>289</v>
      </c>
      <c r="G287" s="111" t="s">
        <v>181</v>
      </c>
      <c r="H287" s="111" t="s">
        <v>21</v>
      </c>
      <c r="I287" s="111" t="s">
        <v>35</v>
      </c>
      <c r="J287" s="83">
        <v>111.7</v>
      </c>
      <c r="K287" s="83">
        <v>2000</v>
      </c>
      <c r="L287" s="83">
        <v>2000</v>
      </c>
    </row>
    <row r="288" spans="1:16" s="30" customFormat="1" ht="18.600000000000001" customHeight="1" x14ac:dyDescent="0.3">
      <c r="A288" s="38"/>
      <c r="B288" s="160" t="s">
        <v>466</v>
      </c>
      <c r="C288" s="107" t="s">
        <v>71</v>
      </c>
      <c r="D288" s="107" t="s">
        <v>70</v>
      </c>
      <c r="E288" s="107" t="s">
        <v>7</v>
      </c>
      <c r="F288" s="107" t="s">
        <v>289</v>
      </c>
      <c r="G288" s="118" t="s">
        <v>191</v>
      </c>
      <c r="H288" s="118" t="s">
        <v>21</v>
      </c>
      <c r="I288" s="118" t="s">
        <v>35</v>
      </c>
      <c r="J288" s="83">
        <v>110555.2</v>
      </c>
      <c r="K288" s="83">
        <v>64425</v>
      </c>
      <c r="L288" s="83">
        <v>82965</v>
      </c>
    </row>
    <row r="289" spans="1:22" s="23" customFormat="1" ht="31.5" x14ac:dyDescent="0.25">
      <c r="A289" s="29" t="s">
        <v>163</v>
      </c>
      <c r="B289" s="86" t="s">
        <v>75</v>
      </c>
      <c r="C289" s="115" t="s">
        <v>74</v>
      </c>
      <c r="D289" s="115" t="s">
        <v>36</v>
      </c>
      <c r="E289" s="115" t="s">
        <v>2</v>
      </c>
      <c r="F289" s="115" t="s">
        <v>3</v>
      </c>
      <c r="G289" s="110"/>
      <c r="H289" s="110"/>
      <c r="I289" s="110"/>
      <c r="J289" s="105">
        <f t="shared" ref="J289:P289" si="101">+J290+J308+J321+J332+J336</f>
        <v>236650.3</v>
      </c>
      <c r="K289" s="105">
        <f t="shared" si="101"/>
        <v>138719.40000000002</v>
      </c>
      <c r="L289" s="105">
        <f t="shared" si="101"/>
        <v>149555</v>
      </c>
      <c r="M289" s="53" t="e">
        <f t="shared" si="101"/>
        <v>#REF!</v>
      </c>
      <c r="N289" s="53" t="e">
        <f t="shared" si="101"/>
        <v>#REF!</v>
      </c>
      <c r="O289" s="53" t="e">
        <f t="shared" si="101"/>
        <v>#REF!</v>
      </c>
      <c r="P289" s="53" t="e">
        <f t="shared" si="101"/>
        <v>#REF!</v>
      </c>
    </row>
    <row r="290" spans="1:22" s="15" customFormat="1" ht="18.75" x14ac:dyDescent="0.25">
      <c r="A290" s="17" t="s">
        <v>164</v>
      </c>
      <c r="B290" s="86" t="s">
        <v>76</v>
      </c>
      <c r="C290" s="115" t="s">
        <v>74</v>
      </c>
      <c r="D290" s="115" t="s">
        <v>38</v>
      </c>
      <c r="E290" s="115" t="s">
        <v>2</v>
      </c>
      <c r="F290" s="115" t="s">
        <v>3</v>
      </c>
      <c r="G290" s="110"/>
      <c r="H290" s="110"/>
      <c r="I290" s="110"/>
      <c r="J290" s="105">
        <f>+J291+J300</f>
        <v>40061.399999999994</v>
      </c>
      <c r="K290" s="105">
        <f>+K291+K300</f>
        <v>40545.1</v>
      </c>
      <c r="L290" s="105">
        <f>+L291+L300</f>
        <v>43823.199999999997</v>
      </c>
      <c r="M290" s="31" t="e">
        <f>+M291+#REF!+M296+M300</f>
        <v>#REF!</v>
      </c>
      <c r="N290" s="31" t="e">
        <f>+N291+#REF!+N296+N300</f>
        <v>#REF!</v>
      </c>
      <c r="O290" s="31" t="e">
        <f>+O291+#REF!+O296+O300</f>
        <v>#REF!</v>
      </c>
      <c r="P290" s="31" t="e">
        <f>+P291+#REF!+P296+P300</f>
        <v>#REF!</v>
      </c>
      <c r="Q290" s="31"/>
      <c r="V290" s="15" t="s">
        <v>423</v>
      </c>
    </row>
    <row r="291" spans="1:22" s="3" customFormat="1" ht="31.5" x14ac:dyDescent="0.25">
      <c r="A291" s="10" t="s">
        <v>165</v>
      </c>
      <c r="B291" s="86" t="s">
        <v>77</v>
      </c>
      <c r="C291" s="115" t="s">
        <v>74</v>
      </c>
      <c r="D291" s="115" t="s">
        <v>38</v>
      </c>
      <c r="E291" s="115" t="s">
        <v>1</v>
      </c>
      <c r="F291" s="115" t="s">
        <v>3</v>
      </c>
      <c r="G291" s="110"/>
      <c r="H291" s="110"/>
      <c r="I291" s="110"/>
      <c r="J291" s="105">
        <f>+J292+J296+J299</f>
        <v>39907.699999999997</v>
      </c>
      <c r="K291" s="105">
        <f>+K292+K296+K299</f>
        <v>40545.1</v>
      </c>
      <c r="L291" s="105">
        <f>+L292+L296+L299</f>
        <v>43823.199999999997</v>
      </c>
      <c r="R291" s="3" t="s">
        <v>363</v>
      </c>
    </row>
    <row r="292" spans="1:22" s="6" customFormat="1" ht="31.5" x14ac:dyDescent="0.3">
      <c r="A292" s="1"/>
      <c r="B292" s="86" t="s">
        <v>12</v>
      </c>
      <c r="C292" s="115" t="s">
        <v>74</v>
      </c>
      <c r="D292" s="115" t="s">
        <v>38</v>
      </c>
      <c r="E292" s="115" t="s">
        <v>1</v>
      </c>
      <c r="F292" s="115" t="s">
        <v>11</v>
      </c>
      <c r="G292" s="110"/>
      <c r="H292" s="110"/>
      <c r="I292" s="110"/>
      <c r="J292" s="105">
        <f>SUM(J293:J295)</f>
        <v>39530</v>
      </c>
      <c r="K292" s="105">
        <f t="shared" ref="K292:L292" si="102">SUM(K293:K295)</f>
        <v>40166</v>
      </c>
      <c r="L292" s="105">
        <f t="shared" si="102"/>
        <v>43433</v>
      </c>
      <c r="T292" s="42"/>
    </row>
    <row r="293" spans="1:22" s="30" customFormat="1" ht="31.5" x14ac:dyDescent="0.3">
      <c r="A293" s="16"/>
      <c r="B293" s="87" t="s">
        <v>209</v>
      </c>
      <c r="C293" s="111" t="s">
        <v>74</v>
      </c>
      <c r="D293" s="111" t="s">
        <v>38</v>
      </c>
      <c r="E293" s="111" t="s">
        <v>1</v>
      </c>
      <c r="F293" s="111" t="s">
        <v>11</v>
      </c>
      <c r="G293" s="111" t="s">
        <v>183</v>
      </c>
      <c r="H293" s="111" t="s">
        <v>34</v>
      </c>
      <c r="I293" s="111" t="s">
        <v>1</v>
      </c>
      <c r="J293" s="83">
        <v>32160</v>
      </c>
      <c r="K293" s="83">
        <v>35265</v>
      </c>
      <c r="L293" s="83">
        <v>38262</v>
      </c>
      <c r="M293" s="30">
        <v>494</v>
      </c>
      <c r="N293" s="30">
        <v>494</v>
      </c>
      <c r="O293" s="30">
        <v>494</v>
      </c>
    </row>
    <row r="294" spans="1:22" s="30" customFormat="1" x14ac:dyDescent="0.3">
      <c r="A294" s="16"/>
      <c r="B294" s="87" t="s">
        <v>180</v>
      </c>
      <c r="C294" s="111" t="s">
        <v>74</v>
      </c>
      <c r="D294" s="111" t="s">
        <v>38</v>
      </c>
      <c r="E294" s="111" t="s">
        <v>1</v>
      </c>
      <c r="F294" s="111" t="s">
        <v>11</v>
      </c>
      <c r="G294" s="111" t="s">
        <v>181</v>
      </c>
      <c r="H294" s="111" t="s">
        <v>34</v>
      </c>
      <c r="I294" s="111" t="s">
        <v>1</v>
      </c>
      <c r="J294" s="83">
        <v>7351</v>
      </c>
      <c r="K294" s="83">
        <v>4882</v>
      </c>
      <c r="L294" s="83">
        <v>5152</v>
      </c>
      <c r="M294" s="30">
        <v>-618</v>
      </c>
      <c r="N294" s="30">
        <v>-618</v>
      </c>
      <c r="O294" s="30">
        <v>-618</v>
      </c>
    </row>
    <row r="295" spans="1:22" s="30" customFormat="1" x14ac:dyDescent="0.3">
      <c r="A295" s="16"/>
      <c r="B295" s="87" t="s">
        <v>184</v>
      </c>
      <c r="C295" s="111" t="s">
        <v>74</v>
      </c>
      <c r="D295" s="111" t="s">
        <v>38</v>
      </c>
      <c r="E295" s="111" t="s">
        <v>1</v>
      </c>
      <c r="F295" s="111" t="s">
        <v>11</v>
      </c>
      <c r="G295" s="111" t="s">
        <v>185</v>
      </c>
      <c r="H295" s="111" t="s">
        <v>34</v>
      </c>
      <c r="I295" s="111" t="s">
        <v>1</v>
      </c>
      <c r="J295" s="83">
        <v>19</v>
      </c>
      <c r="K295" s="83">
        <v>19</v>
      </c>
      <c r="L295" s="83">
        <v>19</v>
      </c>
    </row>
    <row r="296" spans="1:22" s="6" customFormat="1" ht="22.5" customHeight="1" x14ac:dyDescent="0.3">
      <c r="A296" s="1"/>
      <c r="B296" s="86" t="s">
        <v>307</v>
      </c>
      <c r="C296" s="115" t="s">
        <v>74</v>
      </c>
      <c r="D296" s="115" t="s">
        <v>38</v>
      </c>
      <c r="E296" s="115" t="s">
        <v>1</v>
      </c>
      <c r="F296" s="115" t="s">
        <v>231</v>
      </c>
      <c r="G296" s="112"/>
      <c r="H296" s="113"/>
      <c r="I296" s="114"/>
      <c r="J296" s="105">
        <f>+J297+J298</f>
        <v>377.70000000000005</v>
      </c>
      <c r="K296" s="105">
        <f t="shared" ref="K296:L296" si="103">+K297+K298</f>
        <v>379.1</v>
      </c>
      <c r="L296" s="105">
        <f t="shared" si="103"/>
        <v>390.2</v>
      </c>
      <c r="M296" s="8" t="e">
        <f>+M297+#REF!+M298</f>
        <v>#REF!</v>
      </c>
      <c r="N296" s="5" t="e">
        <f>+N297+#REF!+N298</f>
        <v>#REF!</v>
      </c>
      <c r="O296" s="5" t="e">
        <f>+O297+#REF!+O298</f>
        <v>#REF!</v>
      </c>
      <c r="P296" s="5" t="e">
        <f>+P297+#REF!+P298</f>
        <v>#REF!</v>
      </c>
    </row>
    <row r="297" spans="1:22" s="30" customFormat="1" ht="19.899999999999999" customHeight="1" x14ac:dyDescent="0.3">
      <c r="A297" s="16"/>
      <c r="B297" s="87" t="s">
        <v>371</v>
      </c>
      <c r="C297" s="111" t="s">
        <v>74</v>
      </c>
      <c r="D297" s="111" t="s">
        <v>38</v>
      </c>
      <c r="E297" s="111" t="s">
        <v>1</v>
      </c>
      <c r="F297" s="111" t="s">
        <v>231</v>
      </c>
      <c r="G297" s="111" t="s">
        <v>181</v>
      </c>
      <c r="H297" s="111" t="s">
        <v>34</v>
      </c>
      <c r="I297" s="111" t="s">
        <v>1</v>
      </c>
      <c r="J297" s="83">
        <v>369.6</v>
      </c>
      <c r="K297" s="83">
        <v>370.1</v>
      </c>
      <c r="L297" s="83">
        <v>381.2</v>
      </c>
    </row>
    <row r="298" spans="1:22" s="30" customFormat="1" ht="15" customHeight="1" x14ac:dyDescent="0.3">
      <c r="A298" s="16"/>
      <c r="B298" s="87" t="s">
        <v>252</v>
      </c>
      <c r="C298" s="111" t="s">
        <v>74</v>
      </c>
      <c r="D298" s="111" t="s">
        <v>38</v>
      </c>
      <c r="E298" s="111" t="s">
        <v>1</v>
      </c>
      <c r="F298" s="111" t="s">
        <v>231</v>
      </c>
      <c r="G298" s="111" t="s">
        <v>181</v>
      </c>
      <c r="H298" s="111" t="s">
        <v>34</v>
      </c>
      <c r="I298" s="111" t="s">
        <v>1</v>
      </c>
      <c r="J298" s="83">
        <v>8.1</v>
      </c>
      <c r="K298" s="83">
        <v>9</v>
      </c>
      <c r="L298" s="83">
        <v>9</v>
      </c>
    </row>
    <row r="299" spans="1:22" s="30" customFormat="1" ht="31.9" hidden="1" customHeight="1" x14ac:dyDescent="0.3">
      <c r="A299" s="16"/>
      <c r="B299" s="86" t="s">
        <v>322</v>
      </c>
      <c r="C299" s="115" t="s">
        <v>74</v>
      </c>
      <c r="D299" s="115" t="s">
        <v>38</v>
      </c>
      <c r="E299" s="115" t="s">
        <v>1</v>
      </c>
      <c r="F299" s="115" t="s">
        <v>323</v>
      </c>
      <c r="G299" s="115" t="s">
        <v>181</v>
      </c>
      <c r="H299" s="115" t="s">
        <v>34</v>
      </c>
      <c r="I299" s="115" t="s">
        <v>1</v>
      </c>
      <c r="J299" s="105"/>
      <c r="K299" s="83"/>
      <c r="L299" s="83"/>
    </row>
    <row r="300" spans="1:22" s="18" customFormat="1" ht="19.149999999999999" customHeight="1" x14ac:dyDescent="0.3">
      <c r="A300" s="10" t="s">
        <v>357</v>
      </c>
      <c r="B300" s="134" t="s">
        <v>424</v>
      </c>
      <c r="C300" s="115" t="s">
        <v>74</v>
      </c>
      <c r="D300" s="115" t="s">
        <v>38</v>
      </c>
      <c r="E300" s="115" t="s">
        <v>425</v>
      </c>
      <c r="F300" s="115" t="s">
        <v>3</v>
      </c>
      <c r="G300" s="112"/>
      <c r="H300" s="113"/>
      <c r="I300" s="114"/>
      <c r="J300" s="105">
        <f>J301</f>
        <v>153.69999999999999</v>
      </c>
      <c r="K300" s="105">
        <f t="shared" ref="K300:L300" si="104">K301</f>
        <v>0</v>
      </c>
      <c r="L300" s="105">
        <f t="shared" si="104"/>
        <v>0</v>
      </c>
      <c r="V300" s="18" t="s">
        <v>423</v>
      </c>
    </row>
    <row r="301" spans="1:22" s="51" customFormat="1" ht="36" customHeight="1" x14ac:dyDescent="0.3">
      <c r="A301" s="50"/>
      <c r="B301" s="86" t="s">
        <v>426</v>
      </c>
      <c r="C301" s="115" t="s">
        <v>74</v>
      </c>
      <c r="D301" s="115" t="s">
        <v>38</v>
      </c>
      <c r="E301" s="115" t="s">
        <v>425</v>
      </c>
      <c r="F301" s="115" t="s">
        <v>356</v>
      </c>
      <c r="G301" s="98"/>
      <c r="H301" s="99"/>
      <c r="I301" s="100"/>
      <c r="J301" s="105">
        <f>+J302+J305</f>
        <v>153.69999999999999</v>
      </c>
      <c r="K301" s="105">
        <f t="shared" ref="K301:L301" si="105">K302+K305</f>
        <v>0</v>
      </c>
      <c r="L301" s="105">
        <f t="shared" si="105"/>
        <v>0</v>
      </c>
      <c r="V301" s="51" t="s">
        <v>423</v>
      </c>
    </row>
    <row r="302" spans="1:22" s="30" customFormat="1" ht="32.450000000000003" customHeight="1" x14ac:dyDescent="0.3">
      <c r="A302" s="16"/>
      <c r="B302" s="86" t="s">
        <v>559</v>
      </c>
      <c r="C302" s="115" t="s">
        <v>74</v>
      </c>
      <c r="D302" s="115" t="s">
        <v>38</v>
      </c>
      <c r="E302" s="115" t="s">
        <v>425</v>
      </c>
      <c r="F302" s="115" t="s">
        <v>356</v>
      </c>
      <c r="G302" s="112"/>
      <c r="H302" s="113"/>
      <c r="I302" s="114"/>
      <c r="J302" s="105">
        <f>+J303+J304</f>
        <v>102.39999999999999</v>
      </c>
      <c r="K302" s="105">
        <f t="shared" ref="K302:L302" si="106">+K303</f>
        <v>0</v>
      </c>
      <c r="L302" s="105">
        <f t="shared" si="106"/>
        <v>0</v>
      </c>
    </row>
    <row r="303" spans="1:22" s="30" customFormat="1" ht="18.600000000000001" customHeight="1" x14ac:dyDescent="0.3">
      <c r="A303" s="16"/>
      <c r="B303" s="87" t="s">
        <v>251</v>
      </c>
      <c r="C303" s="111" t="s">
        <v>74</v>
      </c>
      <c r="D303" s="111" t="s">
        <v>38</v>
      </c>
      <c r="E303" s="111" t="s">
        <v>425</v>
      </c>
      <c r="F303" s="111" t="s">
        <v>356</v>
      </c>
      <c r="G303" s="111" t="s">
        <v>181</v>
      </c>
      <c r="H303" s="111" t="s">
        <v>34</v>
      </c>
      <c r="I303" s="111" t="s">
        <v>1</v>
      </c>
      <c r="J303" s="83">
        <v>102.1</v>
      </c>
      <c r="K303" s="83">
        <v>0</v>
      </c>
      <c r="L303" s="83">
        <v>0</v>
      </c>
    </row>
    <row r="304" spans="1:22" s="30" customFormat="1" ht="18.600000000000001" customHeight="1" x14ac:dyDescent="0.3">
      <c r="A304" s="16"/>
      <c r="B304" s="87" t="s">
        <v>252</v>
      </c>
      <c r="C304" s="111" t="s">
        <v>74</v>
      </c>
      <c r="D304" s="111" t="s">
        <v>38</v>
      </c>
      <c r="E304" s="111" t="s">
        <v>425</v>
      </c>
      <c r="F304" s="111" t="s">
        <v>356</v>
      </c>
      <c r="G304" s="111" t="s">
        <v>181</v>
      </c>
      <c r="H304" s="111" t="s">
        <v>34</v>
      </c>
      <c r="I304" s="111" t="s">
        <v>1</v>
      </c>
      <c r="J304" s="83">
        <v>0.3</v>
      </c>
      <c r="K304" s="83">
        <v>0</v>
      </c>
      <c r="L304" s="83">
        <v>0</v>
      </c>
    </row>
    <row r="305" spans="1:22" s="30" customFormat="1" ht="36.6" customHeight="1" x14ac:dyDescent="0.3">
      <c r="A305" s="16"/>
      <c r="B305" s="86" t="s">
        <v>558</v>
      </c>
      <c r="C305" s="115" t="s">
        <v>74</v>
      </c>
      <c r="D305" s="115" t="s">
        <v>38</v>
      </c>
      <c r="E305" s="115" t="s">
        <v>425</v>
      </c>
      <c r="F305" s="115" t="s">
        <v>356</v>
      </c>
      <c r="G305" s="112"/>
      <c r="H305" s="113"/>
      <c r="I305" s="114"/>
      <c r="J305" s="105">
        <f>+J306+J307</f>
        <v>51.300000000000004</v>
      </c>
      <c r="K305" s="105">
        <f t="shared" ref="K305:L305" si="107">+K306</f>
        <v>0</v>
      </c>
      <c r="L305" s="105">
        <f t="shared" si="107"/>
        <v>0</v>
      </c>
    </row>
    <row r="306" spans="1:22" s="30" customFormat="1" ht="19.149999999999999" customHeight="1" x14ac:dyDescent="0.3">
      <c r="A306" s="16"/>
      <c r="B306" s="87" t="s">
        <v>256</v>
      </c>
      <c r="C306" s="111" t="s">
        <v>74</v>
      </c>
      <c r="D306" s="111" t="s">
        <v>38</v>
      </c>
      <c r="E306" s="111" t="s">
        <v>425</v>
      </c>
      <c r="F306" s="111" t="s">
        <v>356</v>
      </c>
      <c r="G306" s="111" t="s">
        <v>187</v>
      </c>
      <c r="H306" s="111" t="s">
        <v>34</v>
      </c>
      <c r="I306" s="111" t="s">
        <v>1</v>
      </c>
      <c r="J306" s="83">
        <v>51.1</v>
      </c>
      <c r="K306" s="83">
        <v>0</v>
      </c>
      <c r="L306" s="83">
        <v>0</v>
      </c>
    </row>
    <row r="307" spans="1:22" s="30" customFormat="1" ht="19.149999999999999" customHeight="1" x14ac:dyDescent="0.3">
      <c r="A307" s="16"/>
      <c r="B307" s="87" t="s">
        <v>257</v>
      </c>
      <c r="C307" s="111" t="s">
        <v>74</v>
      </c>
      <c r="D307" s="111" t="s">
        <v>38</v>
      </c>
      <c r="E307" s="111" t="s">
        <v>425</v>
      </c>
      <c r="F307" s="111" t="s">
        <v>356</v>
      </c>
      <c r="G307" s="111" t="s">
        <v>187</v>
      </c>
      <c r="H307" s="111" t="s">
        <v>34</v>
      </c>
      <c r="I307" s="111" t="s">
        <v>1</v>
      </c>
      <c r="J307" s="83">
        <v>0.2</v>
      </c>
      <c r="K307" s="83">
        <v>0</v>
      </c>
      <c r="L307" s="83">
        <v>0</v>
      </c>
    </row>
    <row r="308" spans="1:22" s="79" customFormat="1" ht="16.5" x14ac:dyDescent="0.25">
      <c r="A308" s="10" t="s">
        <v>166</v>
      </c>
      <c r="B308" s="86" t="s">
        <v>78</v>
      </c>
      <c r="C308" s="115" t="s">
        <v>74</v>
      </c>
      <c r="D308" s="115" t="s">
        <v>70</v>
      </c>
      <c r="E308" s="115" t="s">
        <v>2</v>
      </c>
      <c r="F308" s="115" t="s">
        <v>3</v>
      </c>
      <c r="G308" s="110"/>
      <c r="H308" s="110"/>
      <c r="I308" s="110"/>
      <c r="J308" s="105">
        <f>+J309+J314</f>
        <v>51374.9</v>
      </c>
      <c r="K308" s="105">
        <f>SUM(K309+K314)</f>
        <v>7271</v>
      </c>
      <c r="L308" s="105">
        <f>SUM(L309+L314)</f>
        <v>7827</v>
      </c>
    </row>
    <row r="309" spans="1:22" s="3" customFormat="1" ht="31.5" x14ac:dyDescent="0.25">
      <c r="A309" s="10" t="s">
        <v>167</v>
      </c>
      <c r="B309" s="86" t="s">
        <v>77</v>
      </c>
      <c r="C309" s="115" t="s">
        <v>74</v>
      </c>
      <c r="D309" s="115" t="s">
        <v>70</v>
      </c>
      <c r="E309" s="115" t="s">
        <v>1</v>
      </c>
      <c r="F309" s="115" t="s">
        <v>3</v>
      </c>
      <c r="G309" s="110"/>
      <c r="H309" s="110"/>
      <c r="I309" s="110"/>
      <c r="J309" s="105">
        <f>J310</f>
        <v>8723.1</v>
      </c>
      <c r="K309" s="105">
        <f t="shared" ref="K309:L309" si="108">K310</f>
        <v>7271</v>
      </c>
      <c r="L309" s="105">
        <f t="shared" si="108"/>
        <v>7827</v>
      </c>
      <c r="V309" s="3" t="s">
        <v>359</v>
      </c>
    </row>
    <row r="310" spans="1:22" s="6" customFormat="1" ht="31.5" x14ac:dyDescent="0.3">
      <c r="A310" s="1"/>
      <c r="B310" s="86" t="s">
        <v>12</v>
      </c>
      <c r="C310" s="115" t="s">
        <v>74</v>
      </c>
      <c r="D310" s="115" t="s">
        <v>70</v>
      </c>
      <c r="E310" s="115" t="s">
        <v>1</v>
      </c>
      <c r="F310" s="115" t="s">
        <v>11</v>
      </c>
      <c r="G310" s="110"/>
      <c r="H310" s="110"/>
      <c r="I310" s="110"/>
      <c r="J310" s="105">
        <f>SUM(J313+J312+J311)</f>
        <v>8723.1</v>
      </c>
      <c r="K310" s="105">
        <f t="shared" ref="K310:L310" si="109">SUM(K313+K312+K311)</f>
        <v>7271</v>
      </c>
      <c r="L310" s="105">
        <f t="shared" si="109"/>
        <v>7827</v>
      </c>
    </row>
    <row r="311" spans="1:22" s="30" customFormat="1" ht="31.5" x14ac:dyDescent="0.3">
      <c r="A311" s="16"/>
      <c r="B311" s="87" t="s">
        <v>182</v>
      </c>
      <c r="C311" s="111" t="s">
        <v>74</v>
      </c>
      <c r="D311" s="111" t="s">
        <v>70</v>
      </c>
      <c r="E311" s="111" t="s">
        <v>1</v>
      </c>
      <c r="F311" s="111" t="s">
        <v>11</v>
      </c>
      <c r="G311" s="111" t="s">
        <v>183</v>
      </c>
      <c r="H311" s="111" t="s">
        <v>34</v>
      </c>
      <c r="I311" s="111" t="s">
        <v>1</v>
      </c>
      <c r="J311" s="83">
        <v>5706</v>
      </c>
      <c r="K311" s="83">
        <v>6000</v>
      </c>
      <c r="L311" s="83">
        <v>6509</v>
      </c>
      <c r="M311" s="30">
        <v>654</v>
      </c>
      <c r="N311" s="30">
        <v>654</v>
      </c>
      <c r="O311" s="30">
        <v>654</v>
      </c>
    </row>
    <row r="312" spans="1:22" s="30" customFormat="1" x14ac:dyDescent="0.3">
      <c r="A312" s="16"/>
      <c r="B312" s="87" t="s">
        <v>180</v>
      </c>
      <c r="C312" s="111" t="s">
        <v>74</v>
      </c>
      <c r="D312" s="111" t="s">
        <v>70</v>
      </c>
      <c r="E312" s="111" t="s">
        <v>1</v>
      </c>
      <c r="F312" s="111" t="s">
        <v>11</v>
      </c>
      <c r="G312" s="111" t="s">
        <v>181</v>
      </c>
      <c r="H312" s="111" t="s">
        <v>34</v>
      </c>
      <c r="I312" s="111" t="s">
        <v>1</v>
      </c>
      <c r="J312" s="83">
        <v>2818.1</v>
      </c>
      <c r="K312" s="83">
        <v>1072</v>
      </c>
      <c r="L312" s="83">
        <v>1119</v>
      </c>
      <c r="M312" s="30">
        <f>-598+(-530)</f>
        <v>-1128</v>
      </c>
    </row>
    <row r="313" spans="1:22" s="30" customFormat="1" x14ac:dyDescent="0.3">
      <c r="A313" s="16"/>
      <c r="B313" s="87" t="s">
        <v>184</v>
      </c>
      <c r="C313" s="111" t="s">
        <v>74</v>
      </c>
      <c r="D313" s="111" t="s">
        <v>70</v>
      </c>
      <c r="E313" s="111" t="s">
        <v>1</v>
      </c>
      <c r="F313" s="111" t="s">
        <v>11</v>
      </c>
      <c r="G313" s="111" t="s">
        <v>185</v>
      </c>
      <c r="H313" s="111" t="s">
        <v>34</v>
      </c>
      <c r="I313" s="111" t="s">
        <v>1</v>
      </c>
      <c r="J313" s="83">
        <v>199</v>
      </c>
      <c r="K313" s="83">
        <v>199</v>
      </c>
      <c r="L313" s="83">
        <v>199</v>
      </c>
    </row>
    <row r="314" spans="1:22" s="18" customFormat="1" x14ac:dyDescent="0.3">
      <c r="A314" s="10" t="s">
        <v>510</v>
      </c>
      <c r="B314" s="86" t="s">
        <v>282</v>
      </c>
      <c r="C314" s="115" t="s">
        <v>74</v>
      </c>
      <c r="D314" s="115" t="s">
        <v>70</v>
      </c>
      <c r="E314" s="115" t="s">
        <v>266</v>
      </c>
      <c r="F314" s="98" t="s">
        <v>3</v>
      </c>
      <c r="G314" s="98"/>
      <c r="H314" s="99"/>
      <c r="I314" s="100"/>
      <c r="J314" s="161">
        <f>+J315+J318</f>
        <v>42651.8</v>
      </c>
      <c r="K314" s="161">
        <f t="shared" ref="K314:L314" si="110">SUM(K315:K320)</f>
        <v>0</v>
      </c>
      <c r="L314" s="161">
        <f t="shared" si="110"/>
        <v>0</v>
      </c>
    </row>
    <row r="315" spans="1:22" s="30" customFormat="1" ht="31.5" x14ac:dyDescent="0.3">
      <c r="A315" s="16"/>
      <c r="B315" s="86" t="s">
        <v>557</v>
      </c>
      <c r="C315" s="111" t="s">
        <v>74</v>
      </c>
      <c r="D315" s="111" t="s">
        <v>70</v>
      </c>
      <c r="E315" s="111" t="s">
        <v>266</v>
      </c>
      <c r="F315" s="130" t="s">
        <v>500</v>
      </c>
      <c r="G315" s="148"/>
      <c r="H315" s="149"/>
      <c r="I315" s="150"/>
      <c r="J315" s="162">
        <f>+J316+J317</f>
        <v>31236.1</v>
      </c>
      <c r="K315" s="162">
        <v>0</v>
      </c>
      <c r="L315" s="162">
        <v>0</v>
      </c>
    </row>
    <row r="316" spans="1:22" s="30" customFormat="1" x14ac:dyDescent="0.3">
      <c r="A316" s="16"/>
      <c r="B316" s="87" t="s">
        <v>251</v>
      </c>
      <c r="C316" s="111" t="s">
        <v>74</v>
      </c>
      <c r="D316" s="111" t="s">
        <v>70</v>
      </c>
      <c r="E316" s="111" t="s">
        <v>266</v>
      </c>
      <c r="F316" s="130" t="s">
        <v>500</v>
      </c>
      <c r="G316" s="163" t="s">
        <v>181</v>
      </c>
      <c r="H316" s="107" t="s">
        <v>34</v>
      </c>
      <c r="I316" s="164" t="s">
        <v>1</v>
      </c>
      <c r="J316" s="162">
        <v>30629.1</v>
      </c>
      <c r="K316" s="162">
        <v>0</v>
      </c>
      <c r="L316" s="162">
        <v>0</v>
      </c>
    </row>
    <row r="317" spans="1:22" s="30" customFormat="1" x14ac:dyDescent="0.3">
      <c r="A317" s="16"/>
      <c r="B317" s="87" t="s">
        <v>252</v>
      </c>
      <c r="C317" s="111" t="s">
        <v>74</v>
      </c>
      <c r="D317" s="111" t="s">
        <v>70</v>
      </c>
      <c r="E317" s="111" t="s">
        <v>266</v>
      </c>
      <c r="F317" s="130" t="s">
        <v>500</v>
      </c>
      <c r="G317" s="163" t="s">
        <v>181</v>
      </c>
      <c r="H317" s="111" t="s">
        <v>34</v>
      </c>
      <c r="I317" s="164" t="s">
        <v>1</v>
      </c>
      <c r="J317" s="162">
        <v>607</v>
      </c>
      <c r="K317" s="162">
        <v>0</v>
      </c>
      <c r="L317" s="162">
        <v>0</v>
      </c>
    </row>
    <row r="318" spans="1:22" s="30" customFormat="1" ht="31.5" x14ac:dyDescent="0.3">
      <c r="A318" s="16"/>
      <c r="B318" s="87" t="s">
        <v>556</v>
      </c>
      <c r="C318" s="111" t="s">
        <v>74</v>
      </c>
      <c r="D318" s="111" t="s">
        <v>70</v>
      </c>
      <c r="E318" s="111" t="s">
        <v>266</v>
      </c>
      <c r="F318" s="111" t="s">
        <v>478</v>
      </c>
      <c r="G318" s="148"/>
      <c r="H318" s="149"/>
      <c r="I318" s="150"/>
      <c r="J318" s="83">
        <f>+J319+J320</f>
        <v>11415.7</v>
      </c>
      <c r="K318" s="83">
        <v>0</v>
      </c>
      <c r="L318" s="83">
        <v>0</v>
      </c>
    </row>
    <row r="319" spans="1:22" s="30" customFormat="1" x14ac:dyDescent="0.3">
      <c r="A319" s="16"/>
      <c r="B319" s="87" t="s">
        <v>252</v>
      </c>
      <c r="C319" s="111" t="s">
        <v>74</v>
      </c>
      <c r="D319" s="111" t="s">
        <v>70</v>
      </c>
      <c r="E319" s="111" t="s">
        <v>266</v>
      </c>
      <c r="F319" s="111" t="s">
        <v>478</v>
      </c>
      <c r="G319" s="107" t="s">
        <v>181</v>
      </c>
      <c r="H319" s="107" t="s">
        <v>34</v>
      </c>
      <c r="I319" s="107" t="s">
        <v>1</v>
      </c>
      <c r="J319" s="83">
        <v>10000</v>
      </c>
      <c r="K319" s="83">
        <v>0</v>
      </c>
      <c r="L319" s="83">
        <v>0</v>
      </c>
    </row>
    <row r="320" spans="1:22" s="30" customFormat="1" x14ac:dyDescent="0.3">
      <c r="A320" s="16"/>
      <c r="B320" s="87" t="s">
        <v>252</v>
      </c>
      <c r="C320" s="111" t="s">
        <v>74</v>
      </c>
      <c r="D320" s="111" t="s">
        <v>70</v>
      </c>
      <c r="E320" s="111" t="s">
        <v>266</v>
      </c>
      <c r="F320" s="111" t="s">
        <v>478</v>
      </c>
      <c r="G320" s="117" t="s">
        <v>181</v>
      </c>
      <c r="H320" s="117" t="s">
        <v>34</v>
      </c>
      <c r="I320" s="117" t="s">
        <v>1</v>
      </c>
      <c r="J320" s="83">
        <v>1415.7</v>
      </c>
      <c r="K320" s="83">
        <v>0</v>
      </c>
      <c r="L320" s="83">
        <v>0</v>
      </c>
    </row>
    <row r="321" spans="1:18" s="15" customFormat="1" ht="16.5" x14ac:dyDescent="0.25">
      <c r="A321" s="17" t="s">
        <v>197</v>
      </c>
      <c r="B321" s="86" t="s">
        <v>80</v>
      </c>
      <c r="C321" s="115" t="s">
        <v>74</v>
      </c>
      <c r="D321" s="115" t="s">
        <v>79</v>
      </c>
      <c r="E321" s="115" t="s">
        <v>2</v>
      </c>
      <c r="F321" s="115" t="s">
        <v>3</v>
      </c>
      <c r="G321" s="110"/>
      <c r="H321" s="110"/>
      <c r="I321" s="110"/>
      <c r="J321" s="105">
        <f>SUM(J322+J328)</f>
        <v>85902.1</v>
      </c>
      <c r="K321" s="105">
        <f t="shared" ref="K321:L321" si="111">SUM(K322+K328)</f>
        <v>89242.6</v>
      </c>
      <c r="L321" s="105">
        <f t="shared" si="111"/>
        <v>95061</v>
      </c>
    </row>
    <row r="322" spans="1:18" s="3" customFormat="1" ht="47.25" x14ac:dyDescent="0.25">
      <c r="A322" s="10" t="s">
        <v>198</v>
      </c>
      <c r="B322" s="86" t="s">
        <v>496</v>
      </c>
      <c r="C322" s="115" t="s">
        <v>74</v>
      </c>
      <c r="D322" s="115" t="s">
        <v>79</v>
      </c>
      <c r="E322" s="115" t="s">
        <v>1</v>
      </c>
      <c r="F322" s="115" t="s">
        <v>3</v>
      </c>
      <c r="G322" s="110"/>
      <c r="H322" s="110"/>
      <c r="I322" s="110"/>
      <c r="J322" s="105">
        <f>+J323</f>
        <v>85902.1</v>
      </c>
      <c r="K322" s="105">
        <f t="shared" ref="K322:L322" si="112">+K323</f>
        <v>88147</v>
      </c>
      <c r="L322" s="105">
        <f t="shared" si="112"/>
        <v>95061</v>
      </c>
      <c r="M322" s="12" t="e">
        <f>+M323+#REF!</f>
        <v>#REF!</v>
      </c>
      <c r="N322" s="28" t="e">
        <f>+N323+#REF!</f>
        <v>#REF!</v>
      </c>
      <c r="O322" s="28" t="e">
        <f>+O323+#REF!</f>
        <v>#REF!</v>
      </c>
      <c r="P322" s="28" t="e">
        <f>+P323+#REF!</f>
        <v>#REF!</v>
      </c>
    </row>
    <row r="323" spans="1:18" s="6" customFormat="1" ht="31.5" x14ac:dyDescent="0.3">
      <c r="A323" s="1"/>
      <c r="B323" s="86" t="s">
        <v>12</v>
      </c>
      <c r="C323" s="115" t="s">
        <v>74</v>
      </c>
      <c r="D323" s="115" t="s">
        <v>79</v>
      </c>
      <c r="E323" s="115" t="s">
        <v>1</v>
      </c>
      <c r="F323" s="115" t="s">
        <v>11</v>
      </c>
      <c r="G323" s="110"/>
      <c r="H323" s="110"/>
      <c r="I323" s="110"/>
      <c r="J323" s="105">
        <f>+J324+J325+J326+J327</f>
        <v>85902.1</v>
      </c>
      <c r="K323" s="105">
        <f t="shared" ref="K323:L323" si="113">+K324+K325+K326+K327</f>
        <v>88147</v>
      </c>
      <c r="L323" s="105">
        <f t="shared" si="113"/>
        <v>95061</v>
      </c>
    </row>
    <row r="324" spans="1:18" s="30" customFormat="1" ht="31.5" x14ac:dyDescent="0.3">
      <c r="A324" s="16"/>
      <c r="B324" s="87" t="s">
        <v>182</v>
      </c>
      <c r="C324" s="111" t="s">
        <v>74</v>
      </c>
      <c r="D324" s="111" t="s">
        <v>79</v>
      </c>
      <c r="E324" s="111" t="s">
        <v>1</v>
      </c>
      <c r="F324" s="111" t="s">
        <v>11</v>
      </c>
      <c r="G324" s="111" t="s">
        <v>183</v>
      </c>
      <c r="H324" s="111" t="s">
        <v>33</v>
      </c>
      <c r="I324" s="111" t="s">
        <v>4</v>
      </c>
      <c r="J324" s="83">
        <v>75211.100000000006</v>
      </c>
      <c r="K324" s="83">
        <v>81229</v>
      </c>
      <c r="L324" s="83">
        <v>87886</v>
      </c>
      <c r="M324" s="30" t="s">
        <v>267</v>
      </c>
      <c r="N324" s="30">
        <v>1616</v>
      </c>
      <c r="O324" s="30">
        <v>1616</v>
      </c>
    </row>
    <row r="325" spans="1:18" s="30" customFormat="1" ht="16.149999999999999" customHeight="1" x14ac:dyDescent="0.3">
      <c r="A325" s="16"/>
      <c r="B325" s="87" t="s">
        <v>180</v>
      </c>
      <c r="C325" s="111" t="s">
        <v>74</v>
      </c>
      <c r="D325" s="111" t="s">
        <v>79</v>
      </c>
      <c r="E325" s="111" t="s">
        <v>1</v>
      </c>
      <c r="F325" s="111" t="s">
        <v>11</v>
      </c>
      <c r="G325" s="111" t="s">
        <v>181</v>
      </c>
      <c r="H325" s="111" t="s">
        <v>33</v>
      </c>
      <c r="I325" s="111" t="s">
        <v>4</v>
      </c>
      <c r="J325" s="83">
        <v>9280</v>
      </c>
      <c r="K325" s="83">
        <v>5507</v>
      </c>
      <c r="L325" s="83">
        <v>5764</v>
      </c>
    </row>
    <row r="326" spans="1:18" s="30" customFormat="1" hidden="1" x14ac:dyDescent="0.3">
      <c r="A326" s="16"/>
      <c r="B326" s="87" t="s">
        <v>320</v>
      </c>
      <c r="C326" s="111" t="s">
        <v>74</v>
      </c>
      <c r="D326" s="111" t="s">
        <v>79</v>
      </c>
      <c r="E326" s="111" t="s">
        <v>1</v>
      </c>
      <c r="F326" s="111" t="s">
        <v>11</v>
      </c>
      <c r="G326" s="111" t="s">
        <v>186</v>
      </c>
      <c r="H326" s="111" t="s">
        <v>33</v>
      </c>
      <c r="I326" s="111" t="s">
        <v>4</v>
      </c>
      <c r="J326" s="83">
        <v>0</v>
      </c>
      <c r="K326" s="83">
        <v>0</v>
      </c>
      <c r="L326" s="83">
        <v>0</v>
      </c>
    </row>
    <row r="327" spans="1:18" s="30" customFormat="1" ht="19.5" customHeight="1" x14ac:dyDescent="0.3">
      <c r="A327" s="16"/>
      <c r="B327" s="87" t="s">
        <v>184</v>
      </c>
      <c r="C327" s="111" t="s">
        <v>74</v>
      </c>
      <c r="D327" s="111" t="s">
        <v>79</v>
      </c>
      <c r="E327" s="111" t="s">
        <v>1</v>
      </c>
      <c r="F327" s="111" t="s">
        <v>11</v>
      </c>
      <c r="G327" s="111" t="s">
        <v>185</v>
      </c>
      <c r="H327" s="111" t="s">
        <v>33</v>
      </c>
      <c r="I327" s="111" t="s">
        <v>4</v>
      </c>
      <c r="J327" s="83">
        <v>1411</v>
      </c>
      <c r="K327" s="83">
        <v>1411</v>
      </c>
      <c r="L327" s="83">
        <v>1411</v>
      </c>
    </row>
    <row r="328" spans="1:18" s="30" customFormat="1" ht="51" hidden="1" customHeight="1" x14ac:dyDescent="0.3">
      <c r="A328" s="16"/>
      <c r="B328" s="86" t="s">
        <v>496</v>
      </c>
      <c r="C328" s="115" t="s">
        <v>74</v>
      </c>
      <c r="D328" s="115" t="s">
        <v>79</v>
      </c>
      <c r="E328" s="115" t="s">
        <v>1</v>
      </c>
      <c r="F328" s="115" t="s">
        <v>3</v>
      </c>
      <c r="G328" s="115"/>
      <c r="H328" s="115"/>
      <c r="I328" s="115"/>
      <c r="J328" s="105">
        <f>+J329</f>
        <v>0</v>
      </c>
      <c r="K328" s="105">
        <f t="shared" ref="K328:L328" si="114">+K329</f>
        <v>1095.5999999999999</v>
      </c>
      <c r="L328" s="105">
        <f t="shared" si="114"/>
        <v>0</v>
      </c>
    </row>
    <row r="329" spans="1:18" s="30" customFormat="1" ht="37.15" customHeight="1" x14ac:dyDescent="0.3">
      <c r="A329" s="16"/>
      <c r="B329" s="86" t="s">
        <v>554</v>
      </c>
      <c r="C329" s="115" t="s">
        <v>74</v>
      </c>
      <c r="D329" s="115" t="s">
        <v>79</v>
      </c>
      <c r="E329" s="115" t="s">
        <v>1</v>
      </c>
      <c r="F329" s="115" t="s">
        <v>440</v>
      </c>
      <c r="G329" s="112"/>
      <c r="H329" s="113"/>
      <c r="I329" s="114"/>
      <c r="J329" s="105">
        <f>+J330+J331</f>
        <v>0</v>
      </c>
      <c r="K329" s="105">
        <f t="shared" ref="K329:L329" si="115">+K330+K331</f>
        <v>1095.5999999999999</v>
      </c>
      <c r="L329" s="105">
        <f t="shared" si="115"/>
        <v>0</v>
      </c>
    </row>
    <row r="330" spans="1:18" s="30" customFormat="1" ht="16.899999999999999" customHeight="1" x14ac:dyDescent="0.3">
      <c r="A330" s="16"/>
      <c r="B330" s="87" t="s">
        <v>553</v>
      </c>
      <c r="C330" s="111" t="s">
        <v>74</v>
      </c>
      <c r="D330" s="111" t="s">
        <v>79</v>
      </c>
      <c r="E330" s="111" t="s">
        <v>1</v>
      </c>
      <c r="F330" s="111" t="s">
        <v>440</v>
      </c>
      <c r="G330" s="111" t="s">
        <v>181</v>
      </c>
      <c r="H330" s="111" t="s">
        <v>71</v>
      </c>
      <c r="I330" s="111" t="s">
        <v>5</v>
      </c>
      <c r="J330" s="83">
        <v>0</v>
      </c>
      <c r="K330" s="83">
        <v>963</v>
      </c>
      <c r="L330" s="83">
        <v>0</v>
      </c>
    </row>
    <row r="331" spans="1:18" s="30" customFormat="1" ht="16.899999999999999" customHeight="1" x14ac:dyDescent="0.3">
      <c r="A331" s="16"/>
      <c r="B331" s="87" t="s">
        <v>555</v>
      </c>
      <c r="C331" s="111" t="s">
        <v>74</v>
      </c>
      <c r="D331" s="111" t="s">
        <v>79</v>
      </c>
      <c r="E331" s="111" t="s">
        <v>1</v>
      </c>
      <c r="F331" s="111" t="s">
        <v>440</v>
      </c>
      <c r="G331" s="111" t="s">
        <v>181</v>
      </c>
      <c r="H331" s="111" t="s">
        <v>71</v>
      </c>
      <c r="I331" s="111" t="s">
        <v>5</v>
      </c>
      <c r="J331" s="83">
        <v>0</v>
      </c>
      <c r="K331" s="83">
        <v>132.6</v>
      </c>
      <c r="L331" s="83">
        <v>0</v>
      </c>
    </row>
    <row r="332" spans="1:18" s="15" customFormat="1" ht="16.5" x14ac:dyDescent="0.25">
      <c r="A332" s="17" t="s">
        <v>199</v>
      </c>
      <c r="B332" s="86" t="s">
        <v>82</v>
      </c>
      <c r="C332" s="115" t="s">
        <v>74</v>
      </c>
      <c r="D332" s="115" t="s">
        <v>81</v>
      </c>
      <c r="E332" s="115" t="s">
        <v>2</v>
      </c>
      <c r="F332" s="115" t="s">
        <v>3</v>
      </c>
      <c r="G332" s="110"/>
      <c r="H332" s="110"/>
      <c r="I332" s="110"/>
      <c r="J332" s="105">
        <f>J333</f>
        <v>2040</v>
      </c>
      <c r="K332" s="105">
        <f t="shared" ref="K332:L332" si="116">K333</f>
        <v>743</v>
      </c>
      <c r="L332" s="105">
        <f t="shared" si="116"/>
        <v>773</v>
      </c>
    </row>
    <row r="333" spans="1:18" s="3" customFormat="1" ht="31.5" x14ac:dyDescent="0.25">
      <c r="A333" s="10" t="s">
        <v>200</v>
      </c>
      <c r="B333" s="86" t="s">
        <v>237</v>
      </c>
      <c r="C333" s="115" t="s">
        <v>74</v>
      </c>
      <c r="D333" s="115" t="s">
        <v>81</v>
      </c>
      <c r="E333" s="115" t="s">
        <v>7</v>
      </c>
      <c r="F333" s="115" t="s">
        <v>3</v>
      </c>
      <c r="G333" s="110"/>
      <c r="H333" s="110"/>
      <c r="I333" s="110"/>
      <c r="J333" s="105">
        <f>SUM(J334)</f>
        <v>2040</v>
      </c>
      <c r="K333" s="105">
        <f t="shared" ref="K333:L333" si="117">SUM(K334)</f>
        <v>743</v>
      </c>
      <c r="L333" s="105">
        <f t="shared" si="117"/>
        <v>773</v>
      </c>
    </row>
    <row r="334" spans="1:18" s="6" customFormat="1" x14ac:dyDescent="0.3">
      <c r="A334" s="1"/>
      <c r="B334" s="86" t="s">
        <v>66</v>
      </c>
      <c r="C334" s="115" t="s">
        <v>74</v>
      </c>
      <c r="D334" s="115" t="s">
        <v>81</v>
      </c>
      <c r="E334" s="115" t="s">
        <v>7</v>
      </c>
      <c r="F334" s="115" t="s">
        <v>65</v>
      </c>
      <c r="G334" s="110"/>
      <c r="H334" s="110"/>
      <c r="I334" s="110"/>
      <c r="J334" s="105">
        <f>SUM(J335:J335)</f>
        <v>2040</v>
      </c>
      <c r="K334" s="105">
        <f>SUM(K335:K335)</f>
        <v>743</v>
      </c>
      <c r="L334" s="105">
        <f>SUM(L335:L335)</f>
        <v>773</v>
      </c>
    </row>
    <row r="335" spans="1:18" s="30" customFormat="1" ht="20.25" customHeight="1" x14ac:dyDescent="0.3">
      <c r="A335" s="16"/>
      <c r="B335" s="87" t="s">
        <v>180</v>
      </c>
      <c r="C335" s="111" t="s">
        <v>74</v>
      </c>
      <c r="D335" s="111" t="s">
        <v>81</v>
      </c>
      <c r="E335" s="111" t="s">
        <v>7</v>
      </c>
      <c r="F335" s="111" t="s">
        <v>65</v>
      </c>
      <c r="G335" s="111" t="s">
        <v>181</v>
      </c>
      <c r="H335" s="111" t="s">
        <v>34</v>
      </c>
      <c r="I335" s="111" t="s">
        <v>1</v>
      </c>
      <c r="J335" s="83">
        <v>2040</v>
      </c>
      <c r="K335" s="83">
        <v>743</v>
      </c>
      <c r="L335" s="83">
        <v>773</v>
      </c>
    </row>
    <row r="336" spans="1:18" s="39" customFormat="1" ht="33.6" customHeight="1" x14ac:dyDescent="0.3">
      <c r="A336" s="17" t="s">
        <v>367</v>
      </c>
      <c r="B336" s="86" t="s">
        <v>389</v>
      </c>
      <c r="C336" s="115" t="s">
        <v>74</v>
      </c>
      <c r="D336" s="115" t="s">
        <v>23</v>
      </c>
      <c r="E336" s="115" t="s">
        <v>2</v>
      </c>
      <c r="F336" s="115" t="s">
        <v>3</v>
      </c>
      <c r="G336" s="112"/>
      <c r="H336" s="113"/>
      <c r="I336" s="114"/>
      <c r="J336" s="105">
        <f>+J337+J340+J344+J348+J356</f>
        <v>57271.9</v>
      </c>
      <c r="K336" s="105">
        <f>+K340+K348+K344+K356+K337</f>
        <v>917.7</v>
      </c>
      <c r="L336" s="105">
        <f>+L340+L348+L344+L356+L337</f>
        <v>2070.8000000000002</v>
      </c>
      <c r="R336" s="39" t="s">
        <v>368</v>
      </c>
    </row>
    <row r="337" spans="1:22" s="39" customFormat="1" ht="51.6" hidden="1" customHeight="1" x14ac:dyDescent="0.3">
      <c r="A337" s="27" t="s">
        <v>436</v>
      </c>
      <c r="B337" s="165" t="s">
        <v>509</v>
      </c>
      <c r="C337" s="115" t="s">
        <v>74</v>
      </c>
      <c r="D337" s="115" t="s">
        <v>23</v>
      </c>
      <c r="E337" s="115" t="s">
        <v>1</v>
      </c>
      <c r="F337" s="115" t="s">
        <v>3</v>
      </c>
      <c r="G337" s="120"/>
      <c r="H337" s="121"/>
      <c r="I337" s="122"/>
      <c r="J337" s="105">
        <f>+J338</f>
        <v>0</v>
      </c>
      <c r="K337" s="105">
        <f t="shared" ref="K337:L337" si="118">+K338</f>
        <v>0</v>
      </c>
      <c r="L337" s="105">
        <f t="shared" si="118"/>
        <v>0</v>
      </c>
    </row>
    <row r="338" spans="1:22" s="39" customFormat="1" ht="20.45" hidden="1" customHeight="1" x14ac:dyDescent="0.3">
      <c r="A338" s="17"/>
      <c r="B338" s="86" t="s">
        <v>552</v>
      </c>
      <c r="C338" s="111" t="s">
        <v>74</v>
      </c>
      <c r="D338" s="111" t="s">
        <v>23</v>
      </c>
      <c r="E338" s="111" t="s">
        <v>1</v>
      </c>
      <c r="F338" s="130" t="s">
        <v>489</v>
      </c>
      <c r="G338" s="148"/>
      <c r="H338" s="149"/>
      <c r="I338" s="150"/>
      <c r="J338" s="162">
        <f>+J339</f>
        <v>0</v>
      </c>
      <c r="K338" s="83">
        <v>0</v>
      </c>
      <c r="L338" s="83">
        <v>0</v>
      </c>
    </row>
    <row r="339" spans="1:22" s="39" customFormat="1" ht="20.45" hidden="1" customHeight="1" x14ac:dyDescent="0.3">
      <c r="A339" s="17"/>
      <c r="B339" s="87" t="s">
        <v>312</v>
      </c>
      <c r="C339" s="111" t="s">
        <v>74</v>
      </c>
      <c r="D339" s="111" t="s">
        <v>23</v>
      </c>
      <c r="E339" s="111" t="s">
        <v>1</v>
      </c>
      <c r="F339" s="130" t="s">
        <v>489</v>
      </c>
      <c r="G339" s="130" t="s">
        <v>191</v>
      </c>
      <c r="H339" s="111" t="s">
        <v>34</v>
      </c>
      <c r="I339" s="116" t="s">
        <v>21</v>
      </c>
      <c r="J339" s="162">
        <v>0</v>
      </c>
      <c r="K339" s="83">
        <v>0</v>
      </c>
      <c r="L339" s="83">
        <v>0</v>
      </c>
    </row>
    <row r="340" spans="1:22" s="18" customFormat="1" ht="31.5" x14ac:dyDescent="0.3">
      <c r="A340" s="10" t="s">
        <v>578</v>
      </c>
      <c r="B340" s="86" t="s">
        <v>306</v>
      </c>
      <c r="C340" s="115" t="s">
        <v>74</v>
      </c>
      <c r="D340" s="115" t="s">
        <v>23</v>
      </c>
      <c r="E340" s="115" t="s">
        <v>7</v>
      </c>
      <c r="F340" s="115" t="s">
        <v>3</v>
      </c>
      <c r="G340" s="110"/>
      <c r="H340" s="110"/>
      <c r="I340" s="110"/>
      <c r="J340" s="105">
        <f>J341</f>
        <v>0</v>
      </c>
      <c r="K340" s="105">
        <f>K341</f>
        <v>0</v>
      </c>
      <c r="L340" s="105">
        <f>L341</f>
        <v>1204.7</v>
      </c>
      <c r="S340" s="18" t="s">
        <v>369</v>
      </c>
    </row>
    <row r="341" spans="1:22" s="30" customFormat="1" ht="31.5" x14ac:dyDescent="0.3">
      <c r="A341" s="16"/>
      <c r="B341" s="86" t="s">
        <v>451</v>
      </c>
      <c r="C341" s="115" t="s">
        <v>74</v>
      </c>
      <c r="D341" s="115" t="s">
        <v>23</v>
      </c>
      <c r="E341" s="115" t="s">
        <v>7</v>
      </c>
      <c r="F341" s="115" t="s">
        <v>477</v>
      </c>
      <c r="G341" s="130"/>
      <c r="H341" s="132"/>
      <c r="I341" s="116"/>
      <c r="J341" s="105">
        <f t="shared" ref="J341:K341" si="119">SUM(J342:J343)</f>
        <v>0</v>
      </c>
      <c r="K341" s="105">
        <f t="shared" si="119"/>
        <v>0</v>
      </c>
      <c r="L341" s="105">
        <f>SUM(L342:L343)</f>
        <v>1204.7</v>
      </c>
      <c r="S341" s="30" t="s">
        <v>369</v>
      </c>
    </row>
    <row r="342" spans="1:22" s="30" customFormat="1" x14ac:dyDescent="0.3">
      <c r="A342" s="16"/>
      <c r="B342" s="87" t="s">
        <v>452</v>
      </c>
      <c r="C342" s="115" t="s">
        <v>74</v>
      </c>
      <c r="D342" s="115" t="s">
        <v>23</v>
      </c>
      <c r="E342" s="115" t="s">
        <v>7</v>
      </c>
      <c r="F342" s="111" t="s">
        <v>477</v>
      </c>
      <c r="G342" s="130" t="s">
        <v>191</v>
      </c>
      <c r="H342" s="111" t="s">
        <v>34</v>
      </c>
      <c r="I342" s="116" t="s">
        <v>1</v>
      </c>
      <c r="J342" s="83">
        <v>0</v>
      </c>
      <c r="K342" s="83">
        <v>0</v>
      </c>
      <c r="L342" s="83">
        <v>1182.3</v>
      </c>
      <c r="S342" s="30" t="s">
        <v>369</v>
      </c>
    </row>
    <row r="343" spans="1:22" s="30" customFormat="1" x14ac:dyDescent="0.3">
      <c r="A343" s="16"/>
      <c r="B343" s="87" t="s">
        <v>501</v>
      </c>
      <c r="C343" s="115" t="s">
        <v>74</v>
      </c>
      <c r="D343" s="115" t="s">
        <v>23</v>
      </c>
      <c r="E343" s="115" t="s">
        <v>7</v>
      </c>
      <c r="F343" s="111" t="s">
        <v>477</v>
      </c>
      <c r="G343" s="130" t="s">
        <v>191</v>
      </c>
      <c r="H343" s="111" t="s">
        <v>34</v>
      </c>
      <c r="I343" s="116" t="s">
        <v>1</v>
      </c>
      <c r="J343" s="83">
        <v>0</v>
      </c>
      <c r="K343" s="83">
        <v>0</v>
      </c>
      <c r="L343" s="83">
        <v>22.4</v>
      </c>
    </row>
    <row r="344" spans="1:22" s="11" customFormat="1" ht="63" x14ac:dyDescent="0.3">
      <c r="A344" s="10" t="s">
        <v>437</v>
      </c>
      <c r="B344" s="86" t="s">
        <v>241</v>
      </c>
      <c r="C344" s="100" t="s">
        <v>74</v>
      </c>
      <c r="D344" s="115" t="s">
        <v>23</v>
      </c>
      <c r="E344" s="115" t="s">
        <v>21</v>
      </c>
      <c r="F344" s="115" t="s">
        <v>3</v>
      </c>
      <c r="G344" s="166"/>
      <c r="H344" s="126"/>
      <c r="I344" s="116"/>
      <c r="J344" s="105">
        <f t="shared" ref="J344:L344" si="120">J345</f>
        <v>815.9</v>
      </c>
      <c r="K344" s="105">
        <f t="shared" si="120"/>
        <v>917.7</v>
      </c>
      <c r="L344" s="105">
        <f t="shared" si="120"/>
        <v>866.1</v>
      </c>
    </row>
    <row r="345" spans="1:22" s="30" customFormat="1" ht="47.25" x14ac:dyDescent="0.3">
      <c r="A345" s="16"/>
      <c r="B345" s="86" t="s">
        <v>388</v>
      </c>
      <c r="C345" s="100" t="s">
        <v>74</v>
      </c>
      <c r="D345" s="115" t="s">
        <v>23</v>
      </c>
      <c r="E345" s="115" t="s">
        <v>21</v>
      </c>
      <c r="F345" s="115" t="s">
        <v>355</v>
      </c>
      <c r="G345" s="148"/>
      <c r="H345" s="149"/>
      <c r="I345" s="150"/>
      <c r="J345" s="105">
        <f>J346+J347</f>
        <v>815.9</v>
      </c>
      <c r="K345" s="105">
        <f t="shared" ref="K345:L345" si="121">K346+K347</f>
        <v>917.7</v>
      </c>
      <c r="L345" s="105">
        <f t="shared" si="121"/>
        <v>866.1</v>
      </c>
    </row>
    <row r="346" spans="1:22" s="30" customFormat="1" x14ac:dyDescent="0.3">
      <c r="A346" s="16"/>
      <c r="B346" s="87" t="s">
        <v>374</v>
      </c>
      <c r="C346" s="116" t="s">
        <v>74</v>
      </c>
      <c r="D346" s="111" t="s">
        <v>23</v>
      </c>
      <c r="E346" s="111" t="s">
        <v>21</v>
      </c>
      <c r="F346" s="111" t="s">
        <v>355</v>
      </c>
      <c r="G346" s="111" t="s">
        <v>191</v>
      </c>
      <c r="H346" s="111" t="s">
        <v>34</v>
      </c>
      <c r="I346" s="116" t="s">
        <v>1</v>
      </c>
      <c r="J346" s="83">
        <v>800</v>
      </c>
      <c r="K346" s="83">
        <v>900</v>
      </c>
      <c r="L346" s="83">
        <v>850</v>
      </c>
    </row>
    <row r="347" spans="1:22" s="30" customFormat="1" ht="15" customHeight="1" x14ac:dyDescent="0.3">
      <c r="A347" s="16"/>
      <c r="B347" s="86" t="s">
        <v>375</v>
      </c>
      <c r="C347" s="116" t="s">
        <v>74</v>
      </c>
      <c r="D347" s="111" t="s">
        <v>23</v>
      </c>
      <c r="E347" s="111" t="s">
        <v>21</v>
      </c>
      <c r="F347" s="111" t="s">
        <v>355</v>
      </c>
      <c r="G347" s="130" t="s">
        <v>191</v>
      </c>
      <c r="H347" s="111" t="s">
        <v>34</v>
      </c>
      <c r="I347" s="116" t="s">
        <v>1</v>
      </c>
      <c r="J347" s="83">
        <v>15.9</v>
      </c>
      <c r="K347" s="83">
        <v>17.7</v>
      </c>
      <c r="L347" s="83">
        <v>16.100000000000001</v>
      </c>
    </row>
    <row r="348" spans="1:22" s="18" customFormat="1" x14ac:dyDescent="0.3">
      <c r="A348" s="52" t="s">
        <v>511</v>
      </c>
      <c r="B348" s="86" t="s">
        <v>282</v>
      </c>
      <c r="C348" s="100" t="s">
        <v>74</v>
      </c>
      <c r="D348" s="115" t="s">
        <v>23</v>
      </c>
      <c r="E348" s="115" t="s">
        <v>266</v>
      </c>
      <c r="F348" s="115" t="s">
        <v>3</v>
      </c>
      <c r="G348" s="167"/>
      <c r="H348" s="168"/>
      <c r="I348" s="169"/>
      <c r="J348" s="105">
        <f>+J349+J352+J354</f>
        <v>56351.9</v>
      </c>
      <c r="K348" s="105">
        <f t="shared" ref="K348:L348" si="122">+K349+K352+K354</f>
        <v>0</v>
      </c>
      <c r="L348" s="105">
        <f t="shared" si="122"/>
        <v>0</v>
      </c>
      <c r="V348" s="18" t="s">
        <v>423</v>
      </c>
    </row>
    <row r="349" spans="1:22" s="18" customFormat="1" ht="31.5" x14ac:dyDescent="0.3">
      <c r="A349" s="52"/>
      <c r="B349" s="86" t="s">
        <v>582</v>
      </c>
      <c r="C349" s="100" t="s">
        <v>74</v>
      </c>
      <c r="D349" s="115" t="s">
        <v>23</v>
      </c>
      <c r="E349" s="115" t="s">
        <v>266</v>
      </c>
      <c r="F349" s="115" t="s">
        <v>583</v>
      </c>
      <c r="G349" s="167"/>
      <c r="H349" s="168"/>
      <c r="I349" s="169"/>
      <c r="J349" s="105">
        <f>+J350+J351</f>
        <v>22100.199999999997</v>
      </c>
      <c r="K349" s="105">
        <f t="shared" ref="K349:L349" si="123">+K350+K351</f>
        <v>0</v>
      </c>
      <c r="L349" s="105">
        <f t="shared" si="123"/>
        <v>0</v>
      </c>
    </row>
    <row r="350" spans="1:22" s="18" customFormat="1" x14ac:dyDescent="0.3">
      <c r="A350" s="52"/>
      <c r="B350" s="87" t="s">
        <v>374</v>
      </c>
      <c r="C350" s="111" t="s">
        <v>74</v>
      </c>
      <c r="D350" s="111" t="s">
        <v>23</v>
      </c>
      <c r="E350" s="111" t="s">
        <v>266</v>
      </c>
      <c r="F350" s="111" t="s">
        <v>583</v>
      </c>
      <c r="G350" s="170"/>
      <c r="H350" s="170"/>
      <c r="I350" s="170"/>
      <c r="J350" s="83">
        <v>21927.1</v>
      </c>
      <c r="K350" s="83">
        <v>0</v>
      </c>
      <c r="L350" s="83">
        <v>0</v>
      </c>
    </row>
    <row r="351" spans="1:22" s="18" customFormat="1" x14ac:dyDescent="0.3">
      <c r="A351" s="52"/>
      <c r="B351" s="87" t="s">
        <v>422</v>
      </c>
      <c r="C351" s="111" t="s">
        <v>74</v>
      </c>
      <c r="D351" s="111" t="s">
        <v>23</v>
      </c>
      <c r="E351" s="111" t="s">
        <v>266</v>
      </c>
      <c r="F351" s="111" t="s">
        <v>583</v>
      </c>
      <c r="G351" s="111" t="s">
        <v>191</v>
      </c>
      <c r="H351" s="111" t="s">
        <v>34</v>
      </c>
      <c r="I351" s="111" t="s">
        <v>21</v>
      </c>
      <c r="J351" s="83">
        <v>173.1</v>
      </c>
      <c r="K351" s="83">
        <v>0</v>
      </c>
      <c r="L351" s="83">
        <v>0</v>
      </c>
    </row>
    <row r="352" spans="1:22" s="18" customFormat="1" ht="31.5" x14ac:dyDescent="0.3">
      <c r="A352" s="52"/>
      <c r="B352" s="86" t="s">
        <v>576</v>
      </c>
      <c r="C352" s="100" t="s">
        <v>74</v>
      </c>
      <c r="D352" s="115" t="s">
        <v>23</v>
      </c>
      <c r="E352" s="115" t="s">
        <v>266</v>
      </c>
      <c r="F352" s="115" t="s">
        <v>577</v>
      </c>
      <c r="G352" s="112"/>
      <c r="H352" s="113"/>
      <c r="I352" s="114"/>
      <c r="J352" s="105">
        <f>+J353</f>
        <v>27635.8</v>
      </c>
      <c r="K352" s="105">
        <f t="shared" ref="K352:L354" si="124">+K353</f>
        <v>0</v>
      </c>
      <c r="L352" s="105">
        <f t="shared" si="124"/>
        <v>0</v>
      </c>
    </row>
    <row r="353" spans="1:19" s="18" customFormat="1" x14ac:dyDescent="0.3">
      <c r="A353" s="52"/>
      <c r="B353" s="87" t="s">
        <v>374</v>
      </c>
      <c r="C353" s="111" t="s">
        <v>74</v>
      </c>
      <c r="D353" s="111" t="s">
        <v>23</v>
      </c>
      <c r="E353" s="111" t="s">
        <v>266</v>
      </c>
      <c r="F353" s="111" t="s">
        <v>577</v>
      </c>
      <c r="G353" s="111" t="s">
        <v>191</v>
      </c>
      <c r="H353" s="111" t="s">
        <v>34</v>
      </c>
      <c r="I353" s="111" t="s">
        <v>21</v>
      </c>
      <c r="J353" s="83">
        <v>27635.8</v>
      </c>
      <c r="K353" s="83">
        <v>0</v>
      </c>
      <c r="L353" s="83">
        <v>0</v>
      </c>
    </row>
    <row r="354" spans="1:19" s="30" customFormat="1" ht="47.25" x14ac:dyDescent="0.3">
      <c r="A354" s="16"/>
      <c r="B354" s="86" t="s">
        <v>453</v>
      </c>
      <c r="C354" s="100" t="s">
        <v>74</v>
      </c>
      <c r="D354" s="115" t="s">
        <v>23</v>
      </c>
      <c r="E354" s="115" t="s">
        <v>266</v>
      </c>
      <c r="F354" s="115" t="s">
        <v>387</v>
      </c>
      <c r="G354" s="112"/>
      <c r="H354" s="113"/>
      <c r="I354" s="114"/>
      <c r="J354" s="105">
        <f>+J355</f>
        <v>6615.9</v>
      </c>
      <c r="K354" s="105">
        <f t="shared" si="124"/>
        <v>0</v>
      </c>
      <c r="L354" s="105">
        <f t="shared" si="124"/>
        <v>0</v>
      </c>
    </row>
    <row r="355" spans="1:19" s="30" customFormat="1" ht="18" customHeight="1" x14ac:dyDescent="0.3">
      <c r="A355" s="16"/>
      <c r="B355" s="87" t="s">
        <v>374</v>
      </c>
      <c r="C355" s="111" t="s">
        <v>74</v>
      </c>
      <c r="D355" s="111" t="s">
        <v>23</v>
      </c>
      <c r="E355" s="111" t="s">
        <v>266</v>
      </c>
      <c r="F355" s="111" t="s">
        <v>387</v>
      </c>
      <c r="G355" s="111" t="s">
        <v>191</v>
      </c>
      <c r="H355" s="111" t="s">
        <v>34</v>
      </c>
      <c r="I355" s="111" t="s">
        <v>21</v>
      </c>
      <c r="J355" s="83">
        <v>6615.9</v>
      </c>
      <c r="K355" s="83">
        <v>0</v>
      </c>
      <c r="L355" s="83">
        <v>0</v>
      </c>
      <c r="S355" s="11"/>
    </row>
    <row r="356" spans="1:19" s="11" customFormat="1" ht="26.45" customHeight="1" x14ac:dyDescent="0.3">
      <c r="A356" s="52" t="s">
        <v>579</v>
      </c>
      <c r="B356" s="134" t="s">
        <v>424</v>
      </c>
      <c r="C356" s="115" t="s">
        <v>74</v>
      </c>
      <c r="D356" s="115" t="s">
        <v>23</v>
      </c>
      <c r="E356" s="115" t="s">
        <v>425</v>
      </c>
      <c r="F356" s="115" t="s">
        <v>3</v>
      </c>
      <c r="G356" s="112"/>
      <c r="H356" s="113"/>
      <c r="I356" s="114"/>
      <c r="J356" s="105">
        <f>+J357</f>
        <v>104.1</v>
      </c>
      <c r="K356" s="105">
        <f t="shared" ref="K356:L356" si="125">+K357</f>
        <v>0</v>
      </c>
      <c r="L356" s="105">
        <f t="shared" si="125"/>
        <v>0</v>
      </c>
    </row>
    <row r="357" spans="1:19" s="30" customFormat="1" ht="36" customHeight="1" x14ac:dyDescent="0.3">
      <c r="A357" s="16"/>
      <c r="B357" s="87" t="s">
        <v>549</v>
      </c>
      <c r="C357" s="111" t="s">
        <v>74</v>
      </c>
      <c r="D357" s="111" t="s">
        <v>23</v>
      </c>
      <c r="E357" s="111" t="s">
        <v>425</v>
      </c>
      <c r="F357" s="111" t="s">
        <v>356</v>
      </c>
      <c r="G357" s="148"/>
      <c r="H357" s="149"/>
      <c r="I357" s="150"/>
      <c r="J357" s="83">
        <f>+J358+J359</f>
        <v>104.1</v>
      </c>
      <c r="K357" s="83">
        <f t="shared" ref="K357:L357" si="126">+K358+K359</f>
        <v>0</v>
      </c>
      <c r="L357" s="83">
        <f t="shared" si="126"/>
        <v>0</v>
      </c>
    </row>
    <row r="358" spans="1:19" s="30" customFormat="1" ht="18" customHeight="1" x14ac:dyDescent="0.3">
      <c r="A358" s="16"/>
      <c r="B358" s="87" t="s">
        <v>550</v>
      </c>
      <c r="C358" s="111" t="s">
        <v>74</v>
      </c>
      <c r="D358" s="111" t="s">
        <v>23</v>
      </c>
      <c r="E358" s="111" t="s">
        <v>425</v>
      </c>
      <c r="F358" s="111" t="s">
        <v>356</v>
      </c>
      <c r="G358" s="111" t="s">
        <v>191</v>
      </c>
      <c r="H358" s="111" t="s">
        <v>34</v>
      </c>
      <c r="I358" s="111" t="s">
        <v>1</v>
      </c>
      <c r="J358" s="83">
        <v>102.1</v>
      </c>
      <c r="K358" s="83">
        <v>0</v>
      </c>
      <c r="L358" s="83">
        <v>0</v>
      </c>
    </row>
    <row r="359" spans="1:19" s="30" customFormat="1" ht="18" customHeight="1" x14ac:dyDescent="0.3">
      <c r="A359" s="16"/>
      <c r="B359" s="87" t="s">
        <v>551</v>
      </c>
      <c r="C359" s="111" t="s">
        <v>74</v>
      </c>
      <c r="D359" s="111" t="s">
        <v>23</v>
      </c>
      <c r="E359" s="111" t="s">
        <v>425</v>
      </c>
      <c r="F359" s="111" t="s">
        <v>356</v>
      </c>
      <c r="G359" s="111" t="s">
        <v>191</v>
      </c>
      <c r="H359" s="111" t="s">
        <v>34</v>
      </c>
      <c r="I359" s="111" t="s">
        <v>1</v>
      </c>
      <c r="J359" s="83">
        <v>2</v>
      </c>
      <c r="K359" s="83">
        <v>0</v>
      </c>
      <c r="L359" s="83">
        <v>0</v>
      </c>
    </row>
    <row r="360" spans="1:19" s="23" customFormat="1" ht="31.5" x14ac:dyDescent="0.25">
      <c r="A360" s="29" t="s">
        <v>71</v>
      </c>
      <c r="B360" s="86" t="s">
        <v>84</v>
      </c>
      <c r="C360" s="115" t="s">
        <v>83</v>
      </c>
      <c r="D360" s="115" t="s">
        <v>36</v>
      </c>
      <c r="E360" s="115" t="s">
        <v>2</v>
      </c>
      <c r="F360" s="115" t="s">
        <v>3</v>
      </c>
      <c r="G360" s="110"/>
      <c r="H360" s="110"/>
      <c r="I360" s="110"/>
      <c r="J360" s="105">
        <f>SUM(J361)</f>
        <v>1040</v>
      </c>
      <c r="K360" s="105">
        <f t="shared" ref="K360:L362" si="127">SUM(K361)</f>
        <v>1030</v>
      </c>
      <c r="L360" s="105">
        <f t="shared" si="127"/>
        <v>1030</v>
      </c>
    </row>
    <row r="361" spans="1:19" s="15" customFormat="1" ht="31.5" x14ac:dyDescent="0.25">
      <c r="A361" s="17" t="s">
        <v>161</v>
      </c>
      <c r="B361" s="86" t="s">
        <v>416</v>
      </c>
      <c r="C361" s="115" t="s">
        <v>83</v>
      </c>
      <c r="D361" s="115" t="s">
        <v>38</v>
      </c>
      <c r="E361" s="115" t="s">
        <v>2</v>
      </c>
      <c r="F361" s="115" t="s">
        <v>3</v>
      </c>
      <c r="G361" s="110"/>
      <c r="H361" s="110"/>
      <c r="I361" s="110"/>
      <c r="J361" s="105">
        <f>SUM(J362)</f>
        <v>1040</v>
      </c>
      <c r="K361" s="105">
        <f t="shared" si="127"/>
        <v>1030</v>
      </c>
      <c r="L361" s="105">
        <f t="shared" si="127"/>
        <v>1030</v>
      </c>
    </row>
    <row r="362" spans="1:19" s="3" customFormat="1" ht="31.5" x14ac:dyDescent="0.25">
      <c r="A362" s="10" t="s">
        <v>162</v>
      </c>
      <c r="B362" s="86" t="s">
        <v>417</v>
      </c>
      <c r="C362" s="115" t="s">
        <v>83</v>
      </c>
      <c r="D362" s="115" t="s">
        <v>38</v>
      </c>
      <c r="E362" s="115" t="s">
        <v>1</v>
      </c>
      <c r="F362" s="115" t="s">
        <v>3</v>
      </c>
      <c r="G362" s="110"/>
      <c r="H362" s="110"/>
      <c r="I362" s="110"/>
      <c r="J362" s="105">
        <f>SUM(J363)</f>
        <v>1040</v>
      </c>
      <c r="K362" s="105">
        <f t="shared" si="127"/>
        <v>1030</v>
      </c>
      <c r="L362" s="105">
        <f t="shared" si="127"/>
        <v>1030</v>
      </c>
    </row>
    <row r="363" spans="1:19" s="6" customFormat="1" ht="31.5" x14ac:dyDescent="0.3">
      <c r="A363" s="1"/>
      <c r="B363" s="86" t="s">
        <v>12</v>
      </c>
      <c r="C363" s="115" t="s">
        <v>83</v>
      </c>
      <c r="D363" s="115" t="s">
        <v>38</v>
      </c>
      <c r="E363" s="115" t="s">
        <v>1</v>
      </c>
      <c r="F363" s="115" t="s">
        <v>11</v>
      </c>
      <c r="G363" s="110"/>
      <c r="H363" s="110"/>
      <c r="I363" s="110"/>
      <c r="J363" s="105">
        <f>SUM(J364:J365)</f>
        <v>1040</v>
      </c>
      <c r="K363" s="105">
        <f t="shared" ref="K363:L363" si="128">SUM(K364:K365)</f>
        <v>1030</v>
      </c>
      <c r="L363" s="105">
        <f t="shared" si="128"/>
        <v>1030</v>
      </c>
    </row>
    <row r="364" spans="1:19" s="30" customFormat="1" x14ac:dyDescent="0.3">
      <c r="A364" s="16"/>
      <c r="B364" s="87" t="s">
        <v>180</v>
      </c>
      <c r="C364" s="111" t="s">
        <v>83</v>
      </c>
      <c r="D364" s="111" t="s">
        <v>38</v>
      </c>
      <c r="E364" s="111" t="s">
        <v>1</v>
      </c>
      <c r="F364" s="111" t="s">
        <v>11</v>
      </c>
      <c r="G364" s="111" t="s">
        <v>181</v>
      </c>
      <c r="H364" s="111" t="s">
        <v>33</v>
      </c>
      <c r="I364" s="111" t="s">
        <v>7</v>
      </c>
      <c r="J364" s="83">
        <v>1030</v>
      </c>
      <c r="K364" s="83">
        <v>1020</v>
      </c>
      <c r="L364" s="83">
        <v>1020</v>
      </c>
    </row>
    <row r="365" spans="1:19" s="30" customFormat="1" x14ac:dyDescent="0.3">
      <c r="A365" s="16"/>
      <c r="B365" s="87" t="s">
        <v>180</v>
      </c>
      <c r="C365" s="111" t="s">
        <v>83</v>
      </c>
      <c r="D365" s="111" t="s">
        <v>38</v>
      </c>
      <c r="E365" s="111" t="s">
        <v>1</v>
      </c>
      <c r="F365" s="111" t="s">
        <v>11</v>
      </c>
      <c r="G365" s="111" t="s">
        <v>181</v>
      </c>
      <c r="H365" s="111" t="s">
        <v>34</v>
      </c>
      <c r="I365" s="111" t="s">
        <v>1</v>
      </c>
      <c r="J365" s="83">
        <v>10</v>
      </c>
      <c r="K365" s="83">
        <v>10</v>
      </c>
      <c r="L365" s="83">
        <v>10</v>
      </c>
    </row>
    <row r="366" spans="1:19" s="23" customFormat="1" ht="31.5" customHeight="1" x14ac:dyDescent="0.25">
      <c r="A366" s="29" t="s">
        <v>201</v>
      </c>
      <c r="B366" s="86" t="s">
        <v>86</v>
      </c>
      <c r="C366" s="115" t="s">
        <v>85</v>
      </c>
      <c r="D366" s="115" t="s">
        <v>36</v>
      </c>
      <c r="E366" s="115" t="s">
        <v>2</v>
      </c>
      <c r="F366" s="115" t="s">
        <v>3</v>
      </c>
      <c r="G366" s="110"/>
      <c r="H366" s="110"/>
      <c r="I366" s="110"/>
      <c r="J366" s="105">
        <f>+J367</f>
        <v>35878.5</v>
      </c>
      <c r="K366" s="105">
        <f t="shared" ref="K366:L366" si="129">+K367</f>
        <v>31234.799999999999</v>
      </c>
      <c r="L366" s="105">
        <f t="shared" si="129"/>
        <v>31231.9</v>
      </c>
    </row>
    <row r="367" spans="1:19" s="15" customFormat="1" ht="16.5" x14ac:dyDescent="0.25">
      <c r="A367" s="17" t="s">
        <v>168</v>
      </c>
      <c r="B367" s="171" t="s">
        <v>87</v>
      </c>
      <c r="C367" s="115" t="s">
        <v>85</v>
      </c>
      <c r="D367" s="115" t="s">
        <v>38</v>
      </c>
      <c r="E367" s="115" t="s">
        <v>2</v>
      </c>
      <c r="F367" s="115" t="s">
        <v>3</v>
      </c>
      <c r="G367" s="110"/>
      <c r="H367" s="110"/>
      <c r="I367" s="110"/>
      <c r="J367" s="105">
        <f>+J368</f>
        <v>35878.5</v>
      </c>
      <c r="K367" s="105">
        <f t="shared" ref="K367:L367" si="130">+K368</f>
        <v>31234.799999999999</v>
      </c>
      <c r="L367" s="105">
        <f t="shared" si="130"/>
        <v>31231.9</v>
      </c>
    </row>
    <row r="368" spans="1:19" s="3" customFormat="1" ht="16.5" x14ac:dyDescent="0.25">
      <c r="A368" s="10" t="s">
        <v>169</v>
      </c>
      <c r="B368" s="86" t="s">
        <v>88</v>
      </c>
      <c r="C368" s="115" t="s">
        <v>85</v>
      </c>
      <c r="D368" s="115" t="s">
        <v>38</v>
      </c>
      <c r="E368" s="115" t="s">
        <v>1</v>
      </c>
      <c r="F368" s="115" t="s">
        <v>3</v>
      </c>
      <c r="G368" s="110"/>
      <c r="H368" s="110"/>
      <c r="I368" s="110"/>
      <c r="J368" s="105">
        <f>+J369+J373+J378+J371</f>
        <v>35878.5</v>
      </c>
      <c r="K368" s="105">
        <f t="shared" ref="K368:L368" si="131">+K369+K373+K378</f>
        <v>31234.799999999999</v>
      </c>
      <c r="L368" s="105">
        <f t="shared" si="131"/>
        <v>31231.9</v>
      </c>
      <c r="R368" s="3" t="s">
        <v>364</v>
      </c>
    </row>
    <row r="369" spans="1:18" s="6" customFormat="1" ht="31.5" x14ac:dyDescent="0.3">
      <c r="A369" s="1"/>
      <c r="B369" s="86" t="s">
        <v>12</v>
      </c>
      <c r="C369" s="115" t="s">
        <v>85</v>
      </c>
      <c r="D369" s="115" t="s">
        <v>38</v>
      </c>
      <c r="E369" s="115" t="s">
        <v>1</v>
      </c>
      <c r="F369" s="115" t="s">
        <v>11</v>
      </c>
      <c r="G369" s="110"/>
      <c r="H369" s="110"/>
      <c r="I369" s="110"/>
      <c r="J369" s="105">
        <f>+J370</f>
        <v>33574.800000000003</v>
      </c>
      <c r="K369" s="105">
        <f t="shared" ref="K369:L369" si="132">+K370</f>
        <v>29735.200000000001</v>
      </c>
      <c r="L369" s="105">
        <f t="shared" si="132"/>
        <v>29735</v>
      </c>
    </row>
    <row r="370" spans="1:18" s="30" customFormat="1" ht="30.6" customHeight="1" x14ac:dyDescent="0.3">
      <c r="A370" s="16"/>
      <c r="B370" s="87" t="s">
        <v>190</v>
      </c>
      <c r="C370" s="111" t="s">
        <v>85</v>
      </c>
      <c r="D370" s="111" t="s">
        <v>38</v>
      </c>
      <c r="E370" s="111" t="s">
        <v>1</v>
      </c>
      <c r="F370" s="111" t="s">
        <v>11</v>
      </c>
      <c r="G370" s="111" t="s">
        <v>189</v>
      </c>
      <c r="H370" s="111" t="s">
        <v>74</v>
      </c>
      <c r="I370" s="111" t="s">
        <v>7</v>
      </c>
      <c r="J370" s="83">
        <v>33574.800000000003</v>
      </c>
      <c r="K370" s="83">
        <v>29735.200000000001</v>
      </c>
      <c r="L370" s="83">
        <v>29735</v>
      </c>
    </row>
    <row r="371" spans="1:18" s="30" customFormat="1" ht="30.6" customHeight="1" x14ac:dyDescent="0.3">
      <c r="A371" s="16"/>
      <c r="B371" s="87" t="s">
        <v>606</v>
      </c>
      <c r="C371" s="115" t="s">
        <v>85</v>
      </c>
      <c r="D371" s="115" t="s">
        <v>38</v>
      </c>
      <c r="E371" s="115" t="s">
        <v>1</v>
      </c>
      <c r="F371" s="115" t="s">
        <v>285</v>
      </c>
      <c r="G371" s="98"/>
      <c r="H371" s="99"/>
      <c r="I371" s="100"/>
      <c r="J371" s="105">
        <f>+J372</f>
        <v>300</v>
      </c>
      <c r="K371" s="105">
        <f t="shared" ref="K371:L371" si="133">+K372</f>
        <v>0</v>
      </c>
      <c r="L371" s="105">
        <f t="shared" si="133"/>
        <v>0</v>
      </c>
    </row>
    <row r="372" spans="1:18" s="30" customFormat="1" ht="30.6" customHeight="1" x14ac:dyDescent="0.3">
      <c r="A372" s="16"/>
      <c r="B372" s="87" t="s">
        <v>180</v>
      </c>
      <c r="C372" s="111" t="s">
        <v>85</v>
      </c>
      <c r="D372" s="111" t="s">
        <v>38</v>
      </c>
      <c r="E372" s="111" t="s">
        <v>1</v>
      </c>
      <c r="F372" s="111" t="s">
        <v>285</v>
      </c>
      <c r="G372" s="111" t="s">
        <v>181</v>
      </c>
      <c r="H372" s="111" t="s">
        <v>74</v>
      </c>
      <c r="I372" s="111" t="s">
        <v>7</v>
      </c>
      <c r="J372" s="83">
        <v>300</v>
      </c>
      <c r="K372" s="83">
        <v>0</v>
      </c>
      <c r="L372" s="83">
        <v>0</v>
      </c>
    </row>
    <row r="373" spans="1:18" s="6" customFormat="1" ht="36" customHeight="1" x14ac:dyDescent="0.3">
      <c r="A373" s="1"/>
      <c r="B373" s="86" t="s">
        <v>366</v>
      </c>
      <c r="C373" s="115" t="s">
        <v>85</v>
      </c>
      <c r="D373" s="115" t="s">
        <v>38</v>
      </c>
      <c r="E373" s="115" t="s">
        <v>1</v>
      </c>
      <c r="F373" s="115" t="s">
        <v>377</v>
      </c>
      <c r="G373" s="112"/>
      <c r="H373" s="113"/>
      <c r="I373" s="114"/>
      <c r="J373" s="105">
        <f>SUM(J374+J375+J376+J377)</f>
        <v>1403.7</v>
      </c>
      <c r="K373" s="105">
        <f t="shared" ref="K373:L373" si="134">SUM(K374+K375+K376+K377)</f>
        <v>1399.6</v>
      </c>
      <c r="L373" s="105">
        <f t="shared" si="134"/>
        <v>1396.9</v>
      </c>
      <c r="R373" s="6" t="s">
        <v>365</v>
      </c>
    </row>
    <row r="374" spans="1:18" s="30" customFormat="1" ht="36" customHeight="1" x14ac:dyDescent="0.3">
      <c r="A374" s="16"/>
      <c r="B374" s="87" t="s">
        <v>398</v>
      </c>
      <c r="C374" s="111" t="s">
        <v>85</v>
      </c>
      <c r="D374" s="111" t="s">
        <v>38</v>
      </c>
      <c r="E374" s="111" t="s">
        <v>1</v>
      </c>
      <c r="F374" s="111" t="s">
        <v>377</v>
      </c>
      <c r="G374" s="130" t="s">
        <v>183</v>
      </c>
      <c r="H374" s="111" t="s">
        <v>74</v>
      </c>
      <c r="I374" s="116" t="s">
        <v>7</v>
      </c>
      <c r="J374" s="83">
        <v>174</v>
      </c>
      <c r="K374" s="83">
        <v>174</v>
      </c>
      <c r="L374" s="83">
        <v>174</v>
      </c>
    </row>
    <row r="375" spans="1:18" s="30" customFormat="1" ht="36" customHeight="1" x14ac:dyDescent="0.3">
      <c r="A375" s="16"/>
      <c r="B375" s="87" t="s">
        <v>399</v>
      </c>
      <c r="C375" s="111" t="s">
        <v>85</v>
      </c>
      <c r="D375" s="111" t="s">
        <v>38</v>
      </c>
      <c r="E375" s="111" t="s">
        <v>1</v>
      </c>
      <c r="F375" s="111" t="s">
        <v>377</v>
      </c>
      <c r="G375" s="130" t="s">
        <v>183</v>
      </c>
      <c r="H375" s="111" t="s">
        <v>74</v>
      </c>
      <c r="I375" s="116" t="s">
        <v>7</v>
      </c>
      <c r="J375" s="83">
        <v>35</v>
      </c>
      <c r="K375" s="83">
        <v>35</v>
      </c>
      <c r="L375" s="83">
        <v>35</v>
      </c>
    </row>
    <row r="376" spans="1:18" s="30" customFormat="1" ht="31.5" x14ac:dyDescent="0.3">
      <c r="A376" s="16"/>
      <c r="B376" s="87" t="s">
        <v>376</v>
      </c>
      <c r="C376" s="111" t="s">
        <v>85</v>
      </c>
      <c r="D376" s="111" t="s">
        <v>38</v>
      </c>
      <c r="E376" s="111" t="s">
        <v>1</v>
      </c>
      <c r="F376" s="111" t="s">
        <v>377</v>
      </c>
      <c r="G376" s="111" t="s">
        <v>189</v>
      </c>
      <c r="H376" s="111" t="s">
        <v>74</v>
      </c>
      <c r="I376" s="111" t="s">
        <v>7</v>
      </c>
      <c r="J376" s="83">
        <v>1046.5</v>
      </c>
      <c r="K376" s="83">
        <v>1046.5</v>
      </c>
      <c r="L376" s="83">
        <v>1046.5</v>
      </c>
    </row>
    <row r="377" spans="1:18" s="30" customFormat="1" ht="31.5" x14ac:dyDescent="0.3">
      <c r="A377" s="16"/>
      <c r="B377" s="87" t="s">
        <v>254</v>
      </c>
      <c r="C377" s="111" t="s">
        <v>85</v>
      </c>
      <c r="D377" s="111" t="s">
        <v>38</v>
      </c>
      <c r="E377" s="111" t="s">
        <v>1</v>
      </c>
      <c r="F377" s="111" t="s">
        <v>377</v>
      </c>
      <c r="G377" s="111" t="s">
        <v>189</v>
      </c>
      <c r="H377" s="111" t="s">
        <v>74</v>
      </c>
      <c r="I377" s="111" t="s">
        <v>7</v>
      </c>
      <c r="J377" s="83">
        <v>148.19999999999999</v>
      </c>
      <c r="K377" s="83">
        <v>144.1</v>
      </c>
      <c r="L377" s="83">
        <v>141.4</v>
      </c>
    </row>
    <row r="378" spans="1:18" s="6" customFormat="1" x14ac:dyDescent="0.3">
      <c r="A378" s="1"/>
      <c r="B378" s="86" t="s">
        <v>90</v>
      </c>
      <c r="C378" s="115" t="s">
        <v>85</v>
      </c>
      <c r="D378" s="115" t="s">
        <v>38</v>
      </c>
      <c r="E378" s="115" t="s">
        <v>1</v>
      </c>
      <c r="F378" s="115" t="s">
        <v>89</v>
      </c>
      <c r="G378" s="110"/>
      <c r="H378" s="110"/>
      <c r="I378" s="110"/>
      <c r="J378" s="105">
        <f>SUM(J379)</f>
        <v>600</v>
      </c>
      <c r="K378" s="105">
        <f t="shared" ref="K378:L378" si="135">SUM(K379)</f>
        <v>100</v>
      </c>
      <c r="L378" s="105">
        <f t="shared" si="135"/>
        <v>100</v>
      </c>
    </row>
    <row r="379" spans="1:18" s="30" customFormat="1" ht="16.149999999999999" customHeight="1" x14ac:dyDescent="0.3">
      <c r="A379" s="16"/>
      <c r="B379" s="87" t="s">
        <v>180</v>
      </c>
      <c r="C379" s="111" t="s">
        <v>85</v>
      </c>
      <c r="D379" s="111" t="s">
        <v>38</v>
      </c>
      <c r="E379" s="111" t="s">
        <v>1</v>
      </c>
      <c r="F379" s="111" t="s">
        <v>89</v>
      </c>
      <c r="G379" s="111" t="s">
        <v>181</v>
      </c>
      <c r="H379" s="111" t="s">
        <v>74</v>
      </c>
      <c r="I379" s="111" t="s">
        <v>1</v>
      </c>
      <c r="J379" s="83">
        <v>600</v>
      </c>
      <c r="K379" s="83">
        <v>100</v>
      </c>
      <c r="L379" s="83">
        <v>100</v>
      </c>
    </row>
    <row r="380" spans="1:18" s="23" customFormat="1" ht="60.75" customHeight="1" x14ac:dyDescent="0.25">
      <c r="A380" s="29" t="s">
        <v>83</v>
      </c>
      <c r="B380" s="86" t="s">
        <v>93</v>
      </c>
      <c r="C380" s="115" t="s">
        <v>92</v>
      </c>
      <c r="D380" s="115" t="s">
        <v>36</v>
      </c>
      <c r="E380" s="115" t="s">
        <v>2</v>
      </c>
      <c r="F380" s="115" t="s">
        <v>3</v>
      </c>
      <c r="G380" s="110"/>
      <c r="H380" s="110"/>
      <c r="I380" s="110"/>
      <c r="J380" s="105">
        <f>+J381+J391+J408</f>
        <v>527423.80000000005</v>
      </c>
      <c r="K380" s="105">
        <f>+K381+K391+K408</f>
        <v>354235.6</v>
      </c>
      <c r="L380" s="105">
        <f>+L381+L391+L408</f>
        <v>384652.7</v>
      </c>
    </row>
    <row r="381" spans="1:18" s="15" customFormat="1" ht="16.5" x14ac:dyDescent="0.25">
      <c r="A381" s="17" t="s">
        <v>170</v>
      </c>
      <c r="B381" s="86" t="s">
        <v>94</v>
      </c>
      <c r="C381" s="115" t="s">
        <v>92</v>
      </c>
      <c r="D381" s="115" t="s">
        <v>38</v>
      </c>
      <c r="E381" s="115" t="s">
        <v>2</v>
      </c>
      <c r="F381" s="115" t="s">
        <v>3</v>
      </c>
      <c r="G381" s="110"/>
      <c r="H381" s="110"/>
      <c r="I381" s="110"/>
      <c r="J381" s="105">
        <f>SUM(J382+J385+J388)</f>
        <v>13530.4</v>
      </c>
      <c r="K381" s="105">
        <f t="shared" ref="K381:L381" si="136">SUM(K382+K385+K388)</f>
        <v>36300</v>
      </c>
      <c r="L381" s="105">
        <f t="shared" si="136"/>
        <v>36300</v>
      </c>
    </row>
    <row r="382" spans="1:18" s="3" customFormat="1" ht="16.5" x14ac:dyDescent="0.25">
      <c r="A382" s="10" t="s">
        <v>171</v>
      </c>
      <c r="B382" s="86" t="s">
        <v>95</v>
      </c>
      <c r="C382" s="115" t="s">
        <v>92</v>
      </c>
      <c r="D382" s="115" t="s">
        <v>38</v>
      </c>
      <c r="E382" s="115" t="s">
        <v>21</v>
      </c>
      <c r="F382" s="115" t="s">
        <v>3</v>
      </c>
      <c r="G382" s="110"/>
      <c r="H382" s="110"/>
      <c r="I382" s="110"/>
      <c r="J382" s="105">
        <f>SUM(J383)</f>
        <v>1300</v>
      </c>
      <c r="K382" s="105">
        <f t="shared" ref="K382:L383" si="137">SUM(K383)</f>
        <v>1300</v>
      </c>
      <c r="L382" s="105">
        <f t="shared" si="137"/>
        <v>1300</v>
      </c>
    </row>
    <row r="383" spans="1:18" s="6" customFormat="1" x14ac:dyDescent="0.3">
      <c r="A383" s="1"/>
      <c r="B383" s="86" t="s">
        <v>97</v>
      </c>
      <c r="C383" s="115" t="s">
        <v>92</v>
      </c>
      <c r="D383" s="115" t="s">
        <v>38</v>
      </c>
      <c r="E383" s="115" t="s">
        <v>21</v>
      </c>
      <c r="F383" s="115" t="s">
        <v>96</v>
      </c>
      <c r="G383" s="110"/>
      <c r="H383" s="110"/>
      <c r="I383" s="110"/>
      <c r="J383" s="105">
        <f>SUM(J384)</f>
        <v>1300</v>
      </c>
      <c r="K383" s="105">
        <f t="shared" si="137"/>
        <v>1300</v>
      </c>
      <c r="L383" s="105">
        <f t="shared" si="137"/>
        <v>1300</v>
      </c>
    </row>
    <row r="384" spans="1:18" s="30" customFormat="1" ht="16.149999999999999" customHeight="1" x14ac:dyDescent="0.3">
      <c r="A384" s="16"/>
      <c r="B384" s="87" t="s">
        <v>184</v>
      </c>
      <c r="C384" s="111" t="s">
        <v>92</v>
      </c>
      <c r="D384" s="111" t="s">
        <v>38</v>
      </c>
      <c r="E384" s="111" t="s">
        <v>21</v>
      </c>
      <c r="F384" s="111" t="s">
        <v>96</v>
      </c>
      <c r="G384" s="111" t="s">
        <v>185</v>
      </c>
      <c r="H384" s="111" t="s">
        <v>1</v>
      </c>
      <c r="I384" s="111" t="s">
        <v>74</v>
      </c>
      <c r="J384" s="83">
        <v>1300</v>
      </c>
      <c r="K384" s="83">
        <v>1300</v>
      </c>
      <c r="L384" s="83">
        <v>1300</v>
      </c>
    </row>
    <row r="385" spans="1:15" s="3" customFormat="1" ht="16.5" hidden="1" x14ac:dyDescent="0.25">
      <c r="A385" s="10" t="s">
        <v>400</v>
      </c>
      <c r="B385" s="86" t="s">
        <v>98</v>
      </c>
      <c r="C385" s="115" t="s">
        <v>92</v>
      </c>
      <c r="D385" s="115" t="s">
        <v>38</v>
      </c>
      <c r="E385" s="115" t="s">
        <v>30</v>
      </c>
      <c r="F385" s="115" t="s">
        <v>3</v>
      </c>
      <c r="G385" s="110"/>
      <c r="H385" s="110"/>
      <c r="I385" s="110"/>
      <c r="J385" s="105">
        <f>SUM(J386)</f>
        <v>0</v>
      </c>
      <c r="K385" s="105">
        <f t="shared" ref="K385:L386" si="138">SUM(K386)</f>
        <v>0</v>
      </c>
      <c r="L385" s="105">
        <f t="shared" si="138"/>
        <v>0</v>
      </c>
    </row>
    <row r="386" spans="1:15" s="6" customFormat="1" ht="31.5" hidden="1" x14ac:dyDescent="0.3">
      <c r="A386" s="1"/>
      <c r="B386" s="86" t="s">
        <v>100</v>
      </c>
      <c r="C386" s="115" t="s">
        <v>92</v>
      </c>
      <c r="D386" s="115" t="s">
        <v>38</v>
      </c>
      <c r="E386" s="115" t="s">
        <v>30</v>
      </c>
      <c r="F386" s="115" t="s">
        <v>99</v>
      </c>
      <c r="G386" s="110"/>
      <c r="H386" s="110"/>
      <c r="I386" s="110"/>
      <c r="J386" s="105">
        <f>SUM(J387)</f>
        <v>0</v>
      </c>
      <c r="K386" s="105">
        <f t="shared" si="138"/>
        <v>0</v>
      </c>
      <c r="L386" s="105">
        <f t="shared" si="138"/>
        <v>0</v>
      </c>
    </row>
    <row r="387" spans="1:15" s="30" customFormat="1" hidden="1" x14ac:dyDescent="0.3">
      <c r="A387" s="16"/>
      <c r="B387" s="87" t="s">
        <v>194</v>
      </c>
      <c r="C387" s="111" t="s">
        <v>92</v>
      </c>
      <c r="D387" s="111" t="s">
        <v>38</v>
      </c>
      <c r="E387" s="111" t="s">
        <v>30</v>
      </c>
      <c r="F387" s="111" t="s">
        <v>99</v>
      </c>
      <c r="G387" s="111" t="s">
        <v>193</v>
      </c>
      <c r="H387" s="111" t="s">
        <v>85</v>
      </c>
      <c r="I387" s="111" t="s">
        <v>1</v>
      </c>
      <c r="J387" s="83">
        <v>0</v>
      </c>
      <c r="K387" s="83">
        <v>0</v>
      </c>
      <c r="L387" s="83">
        <v>0</v>
      </c>
      <c r="M387" s="30">
        <v>-4400</v>
      </c>
      <c r="N387" s="30">
        <v>-3000</v>
      </c>
      <c r="O387" s="30">
        <v>-3000</v>
      </c>
    </row>
    <row r="388" spans="1:15" s="18" customFormat="1" ht="30" customHeight="1" x14ac:dyDescent="0.3">
      <c r="A388" s="10" t="s">
        <v>400</v>
      </c>
      <c r="B388" s="86" t="s">
        <v>662</v>
      </c>
      <c r="C388" s="115" t="s">
        <v>92</v>
      </c>
      <c r="D388" s="115" t="s">
        <v>38</v>
      </c>
      <c r="E388" s="115" t="s">
        <v>34</v>
      </c>
      <c r="F388" s="115" t="s">
        <v>3</v>
      </c>
      <c r="G388" s="158"/>
      <c r="H388" s="158"/>
      <c r="I388" s="158"/>
      <c r="J388" s="105">
        <f>SUM(J389)</f>
        <v>12230.4</v>
      </c>
      <c r="K388" s="105">
        <f t="shared" ref="K388:L388" si="139">SUM(K389)</f>
        <v>35000</v>
      </c>
      <c r="L388" s="105">
        <f t="shared" si="139"/>
        <v>35000</v>
      </c>
    </row>
    <row r="389" spans="1:15" s="6" customFormat="1" ht="31.5" x14ac:dyDescent="0.3">
      <c r="A389" s="1"/>
      <c r="B389" s="86" t="s">
        <v>219</v>
      </c>
      <c r="C389" s="115" t="s">
        <v>92</v>
      </c>
      <c r="D389" s="115" t="s">
        <v>38</v>
      </c>
      <c r="E389" s="115" t="s">
        <v>34</v>
      </c>
      <c r="F389" s="98" t="s">
        <v>220</v>
      </c>
      <c r="G389" s="98"/>
      <c r="H389" s="99"/>
      <c r="I389" s="100"/>
      <c r="J389" s="105">
        <f>+J390</f>
        <v>12230.4</v>
      </c>
      <c r="K389" s="105">
        <f>SUM(K390)</f>
        <v>35000</v>
      </c>
      <c r="L389" s="105">
        <f>SUM(L390)</f>
        <v>35000</v>
      </c>
    </row>
    <row r="390" spans="1:15" s="30" customFormat="1" x14ac:dyDescent="0.3">
      <c r="A390" s="16"/>
      <c r="B390" s="87" t="s">
        <v>184</v>
      </c>
      <c r="C390" s="111" t="s">
        <v>92</v>
      </c>
      <c r="D390" s="111" t="s">
        <v>38</v>
      </c>
      <c r="E390" s="111" t="s">
        <v>34</v>
      </c>
      <c r="F390" s="111" t="s">
        <v>220</v>
      </c>
      <c r="G390" s="107" t="s">
        <v>185</v>
      </c>
      <c r="H390" s="107" t="s">
        <v>1</v>
      </c>
      <c r="I390" s="107" t="s">
        <v>85</v>
      </c>
      <c r="J390" s="83">
        <v>12230.4</v>
      </c>
      <c r="K390" s="83">
        <v>35000</v>
      </c>
      <c r="L390" s="83">
        <v>35000</v>
      </c>
    </row>
    <row r="391" spans="1:15" s="15" customFormat="1" ht="47.25" x14ac:dyDescent="0.25">
      <c r="A391" s="17" t="s">
        <v>401</v>
      </c>
      <c r="B391" s="86" t="s">
        <v>101</v>
      </c>
      <c r="C391" s="115" t="s">
        <v>92</v>
      </c>
      <c r="D391" s="115" t="s">
        <v>70</v>
      </c>
      <c r="E391" s="115" t="s">
        <v>2</v>
      </c>
      <c r="F391" s="115" t="s">
        <v>3</v>
      </c>
      <c r="G391" s="110"/>
      <c r="H391" s="110"/>
      <c r="I391" s="110"/>
      <c r="J391" s="105">
        <f>+J392+J400+J403+J397+J406</f>
        <v>485320.80000000005</v>
      </c>
      <c r="K391" s="105">
        <f t="shared" ref="K391:L391" si="140">+K392+K400+K403+K397+K406</f>
        <v>293451.3</v>
      </c>
      <c r="L391" s="105">
        <f t="shared" si="140"/>
        <v>323626</v>
      </c>
    </row>
    <row r="392" spans="1:15" s="3" customFormat="1" ht="31.5" x14ac:dyDescent="0.25">
      <c r="A392" s="10" t="s">
        <v>402</v>
      </c>
      <c r="B392" s="86" t="s">
        <v>102</v>
      </c>
      <c r="C392" s="115" t="s">
        <v>92</v>
      </c>
      <c r="D392" s="115" t="s">
        <v>70</v>
      </c>
      <c r="E392" s="115" t="s">
        <v>7</v>
      </c>
      <c r="F392" s="115" t="s">
        <v>3</v>
      </c>
      <c r="G392" s="110"/>
      <c r="H392" s="110"/>
      <c r="I392" s="110"/>
      <c r="J392" s="105">
        <f>SUM(J393+J395)</f>
        <v>50661.9</v>
      </c>
      <c r="K392" s="105">
        <f t="shared" ref="K392:L392" si="141">SUM(K393+K395)</f>
        <v>53148</v>
      </c>
      <c r="L392" s="105">
        <f t="shared" si="141"/>
        <v>56845</v>
      </c>
    </row>
    <row r="393" spans="1:15" s="6" customFormat="1" ht="37.15" customHeight="1" x14ac:dyDescent="0.3">
      <c r="A393" s="1"/>
      <c r="B393" s="86" t="s">
        <v>353</v>
      </c>
      <c r="C393" s="115" t="s">
        <v>92</v>
      </c>
      <c r="D393" s="115" t="s">
        <v>70</v>
      </c>
      <c r="E393" s="115" t="s">
        <v>7</v>
      </c>
      <c r="F393" s="115" t="s">
        <v>103</v>
      </c>
      <c r="G393" s="110"/>
      <c r="H393" s="110"/>
      <c r="I393" s="110"/>
      <c r="J393" s="105">
        <f>SUM(J394)</f>
        <v>18458</v>
      </c>
      <c r="K393" s="105">
        <f t="shared" ref="K393:L393" si="142">SUM(K394)</f>
        <v>16048</v>
      </c>
      <c r="L393" s="105">
        <f t="shared" si="142"/>
        <v>16645</v>
      </c>
    </row>
    <row r="394" spans="1:15" s="30" customFormat="1" x14ac:dyDescent="0.3">
      <c r="A394" s="16"/>
      <c r="B394" s="87" t="s">
        <v>192</v>
      </c>
      <c r="C394" s="111" t="s">
        <v>92</v>
      </c>
      <c r="D394" s="111" t="s">
        <v>70</v>
      </c>
      <c r="E394" s="111" t="s">
        <v>7</v>
      </c>
      <c r="F394" s="111" t="s">
        <v>103</v>
      </c>
      <c r="G394" s="111" t="s">
        <v>191</v>
      </c>
      <c r="H394" s="111" t="s">
        <v>91</v>
      </c>
      <c r="I394" s="111" t="s">
        <v>1</v>
      </c>
      <c r="J394" s="83">
        <v>18458</v>
      </c>
      <c r="K394" s="83">
        <v>16048</v>
      </c>
      <c r="L394" s="83">
        <v>16645</v>
      </c>
    </row>
    <row r="395" spans="1:15" s="6" customFormat="1" x14ac:dyDescent="0.3">
      <c r="A395" s="1"/>
      <c r="B395" s="86" t="s">
        <v>105</v>
      </c>
      <c r="C395" s="115" t="s">
        <v>92</v>
      </c>
      <c r="D395" s="115" t="s">
        <v>70</v>
      </c>
      <c r="E395" s="115" t="s">
        <v>7</v>
      </c>
      <c r="F395" s="115" t="s">
        <v>104</v>
      </c>
      <c r="G395" s="110"/>
      <c r="H395" s="110"/>
      <c r="I395" s="110"/>
      <c r="J395" s="105">
        <f>SUM(J396)</f>
        <v>32203.9</v>
      </c>
      <c r="K395" s="105">
        <f t="shared" ref="K395:L395" si="143">SUM(K396)</f>
        <v>37100</v>
      </c>
      <c r="L395" s="105">
        <f t="shared" si="143"/>
        <v>40200</v>
      </c>
    </row>
    <row r="396" spans="1:15" s="30" customFormat="1" ht="20.45" customHeight="1" x14ac:dyDescent="0.3">
      <c r="A396" s="16"/>
      <c r="B396" s="87" t="s">
        <v>192</v>
      </c>
      <c r="C396" s="111" t="s">
        <v>92</v>
      </c>
      <c r="D396" s="111" t="s">
        <v>70</v>
      </c>
      <c r="E396" s="111" t="s">
        <v>7</v>
      </c>
      <c r="F396" s="111" t="s">
        <v>104</v>
      </c>
      <c r="G396" s="117" t="s">
        <v>191</v>
      </c>
      <c r="H396" s="117" t="s">
        <v>91</v>
      </c>
      <c r="I396" s="117" t="s">
        <v>1</v>
      </c>
      <c r="J396" s="83">
        <v>32203.9</v>
      </c>
      <c r="K396" s="83">
        <v>37100</v>
      </c>
      <c r="L396" s="83">
        <v>40200</v>
      </c>
    </row>
    <row r="397" spans="1:15" s="30" customFormat="1" ht="49.9" hidden="1" customHeight="1" x14ac:dyDescent="0.3">
      <c r="A397" s="10" t="s">
        <v>403</v>
      </c>
      <c r="B397" s="86" t="s">
        <v>460</v>
      </c>
      <c r="C397" s="172">
        <v>15</v>
      </c>
      <c r="D397" s="100" t="s">
        <v>70</v>
      </c>
      <c r="E397" s="98" t="s">
        <v>4</v>
      </c>
      <c r="F397" s="98" t="s">
        <v>3</v>
      </c>
      <c r="G397" s="120"/>
      <c r="H397" s="121"/>
      <c r="I397" s="122"/>
      <c r="J397" s="162">
        <f>J398</f>
        <v>0</v>
      </c>
      <c r="K397" s="162">
        <f t="shared" ref="K397:L398" si="144">K398</f>
        <v>0</v>
      </c>
      <c r="L397" s="162">
        <f t="shared" si="144"/>
        <v>0</v>
      </c>
    </row>
    <row r="398" spans="1:15" s="30" customFormat="1" ht="30" hidden="1" customHeight="1" x14ac:dyDescent="0.3">
      <c r="A398" s="16"/>
      <c r="B398" s="86" t="s">
        <v>461</v>
      </c>
      <c r="C398" s="111" t="s">
        <v>92</v>
      </c>
      <c r="D398" s="111" t="s">
        <v>70</v>
      </c>
      <c r="E398" s="111" t="s">
        <v>4</v>
      </c>
      <c r="F398" s="130" t="s">
        <v>450</v>
      </c>
      <c r="G398" s="130"/>
      <c r="H398" s="132"/>
      <c r="I398" s="116"/>
      <c r="J398" s="162">
        <f>J399</f>
        <v>0</v>
      </c>
      <c r="K398" s="162">
        <f t="shared" si="144"/>
        <v>0</v>
      </c>
      <c r="L398" s="162">
        <f t="shared" si="144"/>
        <v>0</v>
      </c>
    </row>
    <row r="399" spans="1:15" s="30" customFormat="1" ht="16.149999999999999" hidden="1" customHeight="1" x14ac:dyDescent="0.3">
      <c r="A399" s="16"/>
      <c r="B399" s="87" t="s">
        <v>192</v>
      </c>
      <c r="C399" s="111" t="s">
        <v>92</v>
      </c>
      <c r="D399" s="111" t="s">
        <v>70</v>
      </c>
      <c r="E399" s="111" t="s">
        <v>4</v>
      </c>
      <c r="F399" s="130" t="s">
        <v>450</v>
      </c>
      <c r="G399" s="107" t="s">
        <v>191</v>
      </c>
      <c r="H399" s="107" t="s">
        <v>91</v>
      </c>
      <c r="I399" s="107" t="s">
        <v>7</v>
      </c>
      <c r="J399" s="83">
        <v>0</v>
      </c>
      <c r="K399" s="83">
        <v>0</v>
      </c>
      <c r="L399" s="83">
        <v>0</v>
      </c>
    </row>
    <row r="400" spans="1:15" s="3" customFormat="1" ht="31.5" x14ac:dyDescent="0.25">
      <c r="A400" s="10" t="s">
        <v>403</v>
      </c>
      <c r="B400" s="86" t="s">
        <v>207</v>
      </c>
      <c r="C400" s="115" t="s">
        <v>92</v>
      </c>
      <c r="D400" s="115" t="s">
        <v>70</v>
      </c>
      <c r="E400" s="115" t="s">
        <v>21</v>
      </c>
      <c r="F400" s="115" t="s">
        <v>3</v>
      </c>
      <c r="G400" s="110"/>
      <c r="H400" s="110"/>
      <c r="I400" s="110"/>
      <c r="J400" s="105">
        <f>SUM(J401)</f>
        <v>450</v>
      </c>
      <c r="K400" s="105">
        <f t="shared" ref="K400:L404" si="145">SUM(K401)</f>
        <v>450</v>
      </c>
      <c r="L400" s="105">
        <f t="shared" si="145"/>
        <v>450</v>
      </c>
    </row>
    <row r="401" spans="1:13" s="6" customFormat="1" ht="61.9" customHeight="1" x14ac:dyDescent="0.3">
      <c r="A401" s="1"/>
      <c r="B401" s="86" t="s">
        <v>208</v>
      </c>
      <c r="C401" s="115" t="s">
        <v>92</v>
      </c>
      <c r="D401" s="115" t="s">
        <v>70</v>
      </c>
      <c r="E401" s="115" t="s">
        <v>21</v>
      </c>
      <c r="F401" s="115" t="s">
        <v>206</v>
      </c>
      <c r="G401" s="110"/>
      <c r="H401" s="110"/>
      <c r="I401" s="110"/>
      <c r="J401" s="105">
        <f>SUM(J402)</f>
        <v>450</v>
      </c>
      <c r="K401" s="105">
        <f t="shared" si="145"/>
        <v>450</v>
      </c>
      <c r="L401" s="105">
        <f t="shared" si="145"/>
        <v>450</v>
      </c>
    </row>
    <row r="402" spans="1:13" s="30" customFormat="1" x14ac:dyDescent="0.3">
      <c r="A402" s="16"/>
      <c r="B402" s="87" t="s">
        <v>192</v>
      </c>
      <c r="C402" s="111" t="s">
        <v>92</v>
      </c>
      <c r="D402" s="111" t="s">
        <v>70</v>
      </c>
      <c r="E402" s="111" t="s">
        <v>21</v>
      </c>
      <c r="F402" s="111" t="s">
        <v>206</v>
      </c>
      <c r="G402" s="111" t="s">
        <v>191</v>
      </c>
      <c r="H402" s="111" t="s">
        <v>91</v>
      </c>
      <c r="I402" s="111" t="s">
        <v>4</v>
      </c>
      <c r="J402" s="83">
        <v>450</v>
      </c>
      <c r="K402" s="83">
        <v>450</v>
      </c>
      <c r="L402" s="83">
        <v>450</v>
      </c>
    </row>
    <row r="403" spans="1:13" s="3" customFormat="1" ht="47.25" x14ac:dyDescent="0.25">
      <c r="A403" s="10" t="s">
        <v>404</v>
      </c>
      <c r="B403" s="86" t="s">
        <v>418</v>
      </c>
      <c r="C403" s="115" t="s">
        <v>92</v>
      </c>
      <c r="D403" s="115" t="s">
        <v>70</v>
      </c>
      <c r="E403" s="115" t="s">
        <v>30</v>
      </c>
      <c r="F403" s="115" t="s">
        <v>3</v>
      </c>
      <c r="G403" s="110"/>
      <c r="H403" s="110"/>
      <c r="I403" s="110"/>
      <c r="J403" s="105">
        <f>SUM(J404)</f>
        <v>426665.5</v>
      </c>
      <c r="K403" s="105">
        <f t="shared" si="145"/>
        <v>232753.3</v>
      </c>
      <c r="L403" s="105">
        <f t="shared" si="145"/>
        <v>259231</v>
      </c>
    </row>
    <row r="404" spans="1:13" s="6" customFormat="1" ht="31.5" x14ac:dyDescent="0.3">
      <c r="A404" s="1"/>
      <c r="B404" s="86" t="s">
        <v>303</v>
      </c>
      <c r="C404" s="115" t="s">
        <v>92</v>
      </c>
      <c r="D404" s="115" t="s">
        <v>70</v>
      </c>
      <c r="E404" s="115" t="s">
        <v>30</v>
      </c>
      <c r="F404" s="115" t="s">
        <v>240</v>
      </c>
      <c r="G404" s="110"/>
      <c r="H404" s="110"/>
      <c r="I404" s="110"/>
      <c r="J404" s="105">
        <f>SUM(J405)</f>
        <v>426665.5</v>
      </c>
      <c r="K404" s="105">
        <f t="shared" si="145"/>
        <v>232753.3</v>
      </c>
      <c r="L404" s="105">
        <f t="shared" si="145"/>
        <v>259231</v>
      </c>
    </row>
    <row r="405" spans="1:13" s="30" customFormat="1" ht="18.75" x14ac:dyDescent="0.3">
      <c r="A405" s="16"/>
      <c r="B405" s="87" t="s">
        <v>192</v>
      </c>
      <c r="C405" s="111" t="s">
        <v>92</v>
      </c>
      <c r="D405" s="111" t="s">
        <v>70</v>
      </c>
      <c r="E405" s="111" t="s">
        <v>30</v>
      </c>
      <c r="F405" s="111" t="s">
        <v>240</v>
      </c>
      <c r="G405" s="111" t="s">
        <v>191</v>
      </c>
      <c r="H405" s="111" t="s">
        <v>91</v>
      </c>
      <c r="I405" s="111" t="s">
        <v>4</v>
      </c>
      <c r="J405" s="173">
        <v>426665.5</v>
      </c>
      <c r="K405" s="83">
        <v>232753.3</v>
      </c>
      <c r="L405" s="83">
        <v>259231</v>
      </c>
      <c r="M405" s="30">
        <v>7907.8</v>
      </c>
    </row>
    <row r="406" spans="1:13" s="11" customFormat="1" ht="47.25" x14ac:dyDescent="0.3">
      <c r="A406" s="10" t="s">
        <v>512</v>
      </c>
      <c r="B406" s="86" t="s">
        <v>497</v>
      </c>
      <c r="C406" s="111" t="s">
        <v>92</v>
      </c>
      <c r="D406" s="111" t="s">
        <v>70</v>
      </c>
      <c r="E406" s="111" t="s">
        <v>5</v>
      </c>
      <c r="F406" s="111" t="s">
        <v>3</v>
      </c>
      <c r="G406" s="111"/>
      <c r="H406" s="111"/>
      <c r="I406" s="111"/>
      <c r="J406" s="105">
        <f>J407</f>
        <v>7543.4</v>
      </c>
      <c r="K406" s="105">
        <f t="shared" ref="K406:L406" si="146">K407</f>
        <v>7100</v>
      </c>
      <c r="L406" s="105">
        <f t="shared" si="146"/>
        <v>7100</v>
      </c>
    </row>
    <row r="407" spans="1:13" s="30" customFormat="1" ht="47.25" x14ac:dyDescent="0.3">
      <c r="A407" s="16"/>
      <c r="B407" s="87" t="s">
        <v>612</v>
      </c>
      <c r="C407" s="111" t="s">
        <v>92</v>
      </c>
      <c r="D407" s="111" t="s">
        <v>70</v>
      </c>
      <c r="E407" s="111" t="s">
        <v>5</v>
      </c>
      <c r="F407" s="111" t="s">
        <v>498</v>
      </c>
      <c r="G407" s="111" t="s">
        <v>191</v>
      </c>
      <c r="H407" s="111" t="s">
        <v>91</v>
      </c>
      <c r="I407" s="111" t="s">
        <v>4</v>
      </c>
      <c r="J407" s="83">
        <v>7543.4</v>
      </c>
      <c r="K407" s="83">
        <v>7100</v>
      </c>
      <c r="L407" s="83">
        <v>7100</v>
      </c>
    </row>
    <row r="408" spans="1:13" s="15" customFormat="1" ht="16.5" x14ac:dyDescent="0.25">
      <c r="A408" s="17" t="s">
        <v>405</v>
      </c>
      <c r="B408" s="86" t="s">
        <v>82</v>
      </c>
      <c r="C408" s="115" t="s">
        <v>92</v>
      </c>
      <c r="D408" s="115" t="s">
        <v>79</v>
      </c>
      <c r="E408" s="115" t="s">
        <v>2</v>
      </c>
      <c r="F408" s="115" t="s">
        <v>3</v>
      </c>
      <c r="G408" s="110"/>
      <c r="H408" s="110"/>
      <c r="I408" s="110"/>
      <c r="J408" s="105">
        <f>SUM(J409)</f>
        <v>28572.6</v>
      </c>
      <c r="K408" s="105">
        <f t="shared" ref="K408:L408" si="147">SUM(K409)</f>
        <v>24484.3</v>
      </c>
      <c r="L408" s="105">
        <f t="shared" si="147"/>
        <v>24726.7</v>
      </c>
    </row>
    <row r="409" spans="1:13" s="3" customFormat="1" ht="42.75" customHeight="1" x14ac:dyDescent="0.25">
      <c r="A409" s="10" t="s">
        <v>406</v>
      </c>
      <c r="B409" s="86" t="s">
        <v>419</v>
      </c>
      <c r="C409" s="115" t="s">
        <v>92</v>
      </c>
      <c r="D409" s="115" t="s">
        <v>79</v>
      </c>
      <c r="E409" s="115" t="s">
        <v>1</v>
      </c>
      <c r="F409" s="115" t="s">
        <v>3</v>
      </c>
      <c r="G409" s="110"/>
      <c r="H409" s="110"/>
      <c r="I409" s="110"/>
      <c r="J409" s="105">
        <f>SUM(J412+J410)</f>
        <v>28572.6</v>
      </c>
      <c r="K409" s="105">
        <f t="shared" ref="K409:L409" si="148">SUM(K412+K410)</f>
        <v>24484.3</v>
      </c>
      <c r="L409" s="105">
        <f t="shared" si="148"/>
        <v>24726.7</v>
      </c>
    </row>
    <row r="410" spans="1:13" s="3" customFormat="1" ht="32.450000000000003" customHeight="1" x14ac:dyDescent="0.25">
      <c r="A410" s="10"/>
      <c r="B410" s="86" t="s">
        <v>650</v>
      </c>
      <c r="C410" s="115" t="s">
        <v>92</v>
      </c>
      <c r="D410" s="115" t="s">
        <v>79</v>
      </c>
      <c r="E410" s="115" t="s">
        <v>1</v>
      </c>
      <c r="F410" s="115" t="s">
        <v>651</v>
      </c>
      <c r="G410" s="112"/>
      <c r="H410" s="113"/>
      <c r="I410" s="114"/>
      <c r="J410" s="105">
        <f>+J411</f>
        <v>435.5</v>
      </c>
      <c r="K410" s="105">
        <f t="shared" ref="K410:L410" si="149">+K411</f>
        <v>0</v>
      </c>
      <c r="L410" s="105">
        <f t="shared" si="149"/>
        <v>0</v>
      </c>
    </row>
    <row r="411" spans="1:13" s="3" customFormat="1" ht="30" customHeight="1" x14ac:dyDescent="0.25">
      <c r="A411" s="10"/>
      <c r="B411" s="87" t="s">
        <v>666</v>
      </c>
      <c r="C411" s="111" t="s">
        <v>92</v>
      </c>
      <c r="D411" s="111" t="s">
        <v>79</v>
      </c>
      <c r="E411" s="111" t="s">
        <v>1</v>
      </c>
      <c r="F411" s="111" t="s">
        <v>651</v>
      </c>
      <c r="G411" s="111" t="s">
        <v>183</v>
      </c>
      <c r="H411" s="111" t="s">
        <v>1</v>
      </c>
      <c r="I411" s="111" t="s">
        <v>5</v>
      </c>
      <c r="J411" s="83">
        <v>435.5</v>
      </c>
      <c r="K411" s="83">
        <v>0</v>
      </c>
      <c r="L411" s="83">
        <v>0</v>
      </c>
    </row>
    <row r="412" spans="1:13" s="6" customFormat="1" x14ac:dyDescent="0.3">
      <c r="A412" s="1"/>
      <c r="B412" s="86" t="s">
        <v>107</v>
      </c>
      <c r="C412" s="115" t="s">
        <v>92</v>
      </c>
      <c r="D412" s="115" t="s">
        <v>79</v>
      </c>
      <c r="E412" s="115" t="s">
        <v>1</v>
      </c>
      <c r="F412" s="115" t="s">
        <v>106</v>
      </c>
      <c r="G412" s="110"/>
      <c r="H412" s="110"/>
      <c r="I412" s="110"/>
      <c r="J412" s="105">
        <f>SUM(J413:J415)</f>
        <v>28137.1</v>
      </c>
      <c r="K412" s="105">
        <f t="shared" ref="K412:L412" si="150">SUM(K413:K415)</f>
        <v>24484.3</v>
      </c>
      <c r="L412" s="105">
        <f t="shared" si="150"/>
        <v>24726.7</v>
      </c>
    </row>
    <row r="413" spans="1:13" s="30" customFormat="1" ht="31.5" x14ac:dyDescent="0.3">
      <c r="A413" s="16"/>
      <c r="B413" s="87" t="s">
        <v>182</v>
      </c>
      <c r="C413" s="111" t="s">
        <v>92</v>
      </c>
      <c r="D413" s="111" t="s">
        <v>79</v>
      </c>
      <c r="E413" s="111" t="s">
        <v>1</v>
      </c>
      <c r="F413" s="111" t="s">
        <v>106</v>
      </c>
      <c r="G413" s="111" t="s">
        <v>183</v>
      </c>
      <c r="H413" s="111" t="s">
        <v>1</v>
      </c>
      <c r="I413" s="111" t="s">
        <v>5</v>
      </c>
      <c r="J413" s="83">
        <v>26132.1</v>
      </c>
      <c r="K413" s="83">
        <v>22497</v>
      </c>
      <c r="L413" s="83">
        <v>22721.7</v>
      </c>
    </row>
    <row r="414" spans="1:13" s="30" customFormat="1" x14ac:dyDescent="0.3">
      <c r="A414" s="16"/>
      <c r="B414" s="87" t="s">
        <v>180</v>
      </c>
      <c r="C414" s="111" t="s">
        <v>92</v>
      </c>
      <c r="D414" s="111" t="s">
        <v>79</v>
      </c>
      <c r="E414" s="111" t="s">
        <v>1</v>
      </c>
      <c r="F414" s="111" t="s">
        <v>106</v>
      </c>
      <c r="G414" s="111" t="s">
        <v>181</v>
      </c>
      <c r="H414" s="111" t="s">
        <v>1</v>
      </c>
      <c r="I414" s="111" t="s">
        <v>5</v>
      </c>
      <c r="J414" s="83">
        <v>2000</v>
      </c>
      <c r="K414" s="83">
        <v>1982.3</v>
      </c>
      <c r="L414" s="83">
        <v>2000</v>
      </c>
    </row>
    <row r="415" spans="1:13" s="30" customFormat="1" x14ac:dyDescent="0.3">
      <c r="A415" s="16"/>
      <c r="B415" s="87" t="s">
        <v>184</v>
      </c>
      <c r="C415" s="111" t="s">
        <v>92</v>
      </c>
      <c r="D415" s="111" t="s">
        <v>79</v>
      </c>
      <c r="E415" s="111" t="s">
        <v>1</v>
      </c>
      <c r="F415" s="111" t="s">
        <v>106</v>
      </c>
      <c r="G415" s="111" t="s">
        <v>185</v>
      </c>
      <c r="H415" s="111" t="s">
        <v>1</v>
      </c>
      <c r="I415" s="111" t="s">
        <v>5</v>
      </c>
      <c r="J415" s="83">
        <v>5</v>
      </c>
      <c r="K415" s="83">
        <v>5</v>
      </c>
      <c r="L415" s="83">
        <v>5</v>
      </c>
    </row>
    <row r="416" spans="1:13" s="23" customFormat="1" ht="47.25" x14ac:dyDescent="0.25">
      <c r="A416" s="29" t="s">
        <v>85</v>
      </c>
      <c r="B416" s="86" t="s">
        <v>109</v>
      </c>
      <c r="C416" s="115" t="s">
        <v>108</v>
      </c>
      <c r="D416" s="115" t="s">
        <v>36</v>
      </c>
      <c r="E416" s="115" t="s">
        <v>2</v>
      </c>
      <c r="F416" s="115" t="s">
        <v>3</v>
      </c>
      <c r="G416" s="110"/>
      <c r="H416" s="110"/>
      <c r="I416" s="110"/>
      <c r="J416" s="105">
        <f>+J417+J422+J426+J453</f>
        <v>175208</v>
      </c>
      <c r="K416" s="105">
        <f>SUM(K417+K422+K426+K453)</f>
        <v>164383</v>
      </c>
      <c r="L416" s="105">
        <f>SUM(L417+L422+L426+L453)</f>
        <v>170788</v>
      </c>
    </row>
    <row r="417" spans="1:13" s="15" customFormat="1" ht="31.5" x14ac:dyDescent="0.25">
      <c r="A417" s="17" t="s">
        <v>172</v>
      </c>
      <c r="B417" s="86" t="s">
        <v>110</v>
      </c>
      <c r="C417" s="115" t="s">
        <v>108</v>
      </c>
      <c r="D417" s="115" t="s">
        <v>38</v>
      </c>
      <c r="E417" s="115" t="s">
        <v>2</v>
      </c>
      <c r="F417" s="115" t="s">
        <v>3</v>
      </c>
      <c r="G417" s="110"/>
      <c r="H417" s="110"/>
      <c r="I417" s="110"/>
      <c r="J417" s="105">
        <f>SUM(J418)</f>
        <v>12</v>
      </c>
      <c r="K417" s="105">
        <f t="shared" ref="K417:L418" si="151">SUM(K418)</f>
        <v>12</v>
      </c>
      <c r="L417" s="105">
        <f t="shared" si="151"/>
        <v>12</v>
      </c>
    </row>
    <row r="418" spans="1:13" s="3" customFormat="1" ht="16.5" x14ac:dyDescent="0.25">
      <c r="A418" s="10" t="s">
        <v>173</v>
      </c>
      <c r="B418" s="86" t="s">
        <v>263</v>
      </c>
      <c r="C418" s="115" t="s">
        <v>108</v>
      </c>
      <c r="D418" s="115" t="s">
        <v>38</v>
      </c>
      <c r="E418" s="115" t="s">
        <v>1</v>
      </c>
      <c r="F418" s="115" t="s">
        <v>3</v>
      </c>
      <c r="G418" s="110"/>
      <c r="H418" s="110"/>
      <c r="I418" s="110"/>
      <c r="J418" s="105">
        <f>SUM(J419)</f>
        <v>12</v>
      </c>
      <c r="K418" s="105">
        <f t="shared" si="151"/>
        <v>12</v>
      </c>
      <c r="L418" s="105">
        <f t="shared" si="151"/>
        <v>12</v>
      </c>
    </row>
    <row r="419" spans="1:13" s="6" customFormat="1" x14ac:dyDescent="0.3">
      <c r="A419" s="1"/>
      <c r="B419" s="86" t="s">
        <v>107</v>
      </c>
      <c r="C419" s="115" t="s">
        <v>108</v>
      </c>
      <c r="D419" s="115" t="s">
        <v>38</v>
      </c>
      <c r="E419" s="115" t="s">
        <v>1</v>
      </c>
      <c r="F419" s="115" t="s">
        <v>106</v>
      </c>
      <c r="G419" s="110"/>
      <c r="H419" s="110"/>
      <c r="I419" s="110"/>
      <c r="J419" s="105">
        <f>SUM(J420:J421)</f>
        <v>12</v>
      </c>
      <c r="K419" s="105">
        <f t="shared" ref="K419:L419" si="152">SUM(K420:K421)</f>
        <v>12</v>
      </c>
      <c r="L419" s="105">
        <f t="shared" si="152"/>
        <v>12</v>
      </c>
    </row>
    <row r="420" spans="1:13" s="30" customFormat="1" ht="31.5" x14ac:dyDescent="0.3">
      <c r="A420" s="16"/>
      <c r="B420" s="87" t="s">
        <v>182</v>
      </c>
      <c r="C420" s="111" t="s">
        <v>108</v>
      </c>
      <c r="D420" s="111" t="s">
        <v>38</v>
      </c>
      <c r="E420" s="111" t="s">
        <v>1</v>
      </c>
      <c r="F420" s="111" t="s">
        <v>106</v>
      </c>
      <c r="G420" s="111" t="s">
        <v>183</v>
      </c>
      <c r="H420" s="111" t="s">
        <v>1</v>
      </c>
      <c r="I420" s="111" t="s">
        <v>21</v>
      </c>
      <c r="J420" s="83">
        <v>12</v>
      </c>
      <c r="K420" s="83">
        <v>12</v>
      </c>
      <c r="L420" s="83">
        <v>12</v>
      </c>
    </row>
    <row r="421" spans="1:13" s="30" customFormat="1" x14ac:dyDescent="0.3">
      <c r="A421" s="16"/>
      <c r="B421" s="87" t="s">
        <v>180</v>
      </c>
      <c r="C421" s="111" t="s">
        <v>108</v>
      </c>
      <c r="D421" s="111" t="s">
        <v>38</v>
      </c>
      <c r="E421" s="111" t="s">
        <v>1</v>
      </c>
      <c r="F421" s="111" t="s">
        <v>106</v>
      </c>
      <c r="G421" s="111" t="s">
        <v>181</v>
      </c>
      <c r="H421" s="111" t="s">
        <v>1</v>
      </c>
      <c r="I421" s="111" t="s">
        <v>21</v>
      </c>
      <c r="J421" s="83">
        <v>0</v>
      </c>
      <c r="K421" s="83"/>
      <c r="L421" s="83"/>
      <c r="M421" s="30">
        <v>17</v>
      </c>
    </row>
    <row r="422" spans="1:13" s="15" customFormat="1" ht="16.5" x14ac:dyDescent="0.25">
      <c r="A422" s="17" t="s">
        <v>202</v>
      </c>
      <c r="B422" s="86" t="s">
        <v>111</v>
      </c>
      <c r="C422" s="115" t="s">
        <v>108</v>
      </c>
      <c r="D422" s="115" t="s">
        <v>70</v>
      </c>
      <c r="E422" s="115" t="s">
        <v>2</v>
      </c>
      <c r="F422" s="115" t="s">
        <v>3</v>
      </c>
      <c r="G422" s="110"/>
      <c r="H422" s="110"/>
      <c r="I422" s="110"/>
      <c r="J422" s="105">
        <f>SUM(J423)</f>
        <v>892</v>
      </c>
      <c r="K422" s="105">
        <f t="shared" ref="K422:L424" si="153">SUM(K423)</f>
        <v>928</v>
      </c>
      <c r="L422" s="105">
        <f t="shared" si="153"/>
        <v>965</v>
      </c>
    </row>
    <row r="423" spans="1:13" s="3" customFormat="1" ht="34.9" customHeight="1" x14ac:dyDescent="0.25">
      <c r="A423" s="10" t="s">
        <v>203</v>
      </c>
      <c r="B423" s="86" t="s">
        <v>264</v>
      </c>
      <c r="C423" s="115" t="s">
        <v>108</v>
      </c>
      <c r="D423" s="115" t="s">
        <v>70</v>
      </c>
      <c r="E423" s="115" t="s">
        <v>1</v>
      </c>
      <c r="F423" s="115" t="s">
        <v>3</v>
      </c>
      <c r="G423" s="110"/>
      <c r="H423" s="110"/>
      <c r="I423" s="110"/>
      <c r="J423" s="105">
        <f>SUM(J424)</f>
        <v>892</v>
      </c>
      <c r="K423" s="105">
        <f t="shared" si="153"/>
        <v>928</v>
      </c>
      <c r="L423" s="105">
        <f t="shared" si="153"/>
        <v>965</v>
      </c>
    </row>
    <row r="424" spans="1:13" s="6" customFormat="1" x14ac:dyDescent="0.3">
      <c r="A424" s="1"/>
      <c r="B424" s="86" t="s">
        <v>107</v>
      </c>
      <c r="C424" s="115" t="s">
        <v>108</v>
      </c>
      <c r="D424" s="115" t="s">
        <v>70</v>
      </c>
      <c r="E424" s="115" t="s">
        <v>1</v>
      </c>
      <c r="F424" s="115" t="s">
        <v>106</v>
      </c>
      <c r="G424" s="110"/>
      <c r="H424" s="110"/>
      <c r="I424" s="110"/>
      <c r="J424" s="105">
        <f>SUM(J425)</f>
        <v>892</v>
      </c>
      <c r="K424" s="105">
        <f t="shared" si="153"/>
        <v>928</v>
      </c>
      <c r="L424" s="105">
        <f t="shared" si="153"/>
        <v>965</v>
      </c>
    </row>
    <row r="425" spans="1:13" s="30" customFormat="1" x14ac:dyDescent="0.3">
      <c r="A425" s="16"/>
      <c r="B425" s="87" t="s">
        <v>180</v>
      </c>
      <c r="C425" s="111" t="s">
        <v>108</v>
      </c>
      <c r="D425" s="111" t="s">
        <v>70</v>
      </c>
      <c r="E425" s="111" t="s">
        <v>1</v>
      </c>
      <c r="F425" s="111" t="s">
        <v>106</v>
      </c>
      <c r="G425" s="111" t="s">
        <v>181</v>
      </c>
      <c r="H425" s="111" t="s">
        <v>1</v>
      </c>
      <c r="I425" s="111" t="s">
        <v>21</v>
      </c>
      <c r="J425" s="83">
        <v>892</v>
      </c>
      <c r="K425" s="83">
        <v>928</v>
      </c>
      <c r="L425" s="83">
        <v>965</v>
      </c>
    </row>
    <row r="426" spans="1:13" s="15" customFormat="1" ht="31.5" x14ac:dyDescent="0.25">
      <c r="A426" s="17" t="s">
        <v>204</v>
      </c>
      <c r="B426" s="86" t="s">
        <v>112</v>
      </c>
      <c r="C426" s="115" t="s">
        <v>108</v>
      </c>
      <c r="D426" s="115" t="s">
        <v>79</v>
      </c>
      <c r="E426" s="115" t="s">
        <v>2</v>
      </c>
      <c r="F426" s="115" t="s">
        <v>3</v>
      </c>
      <c r="G426" s="110"/>
      <c r="H426" s="110"/>
      <c r="I426" s="110"/>
      <c r="J426" s="105">
        <f>+J427</f>
        <v>91237.499999999985</v>
      </c>
      <c r="K426" s="105">
        <f t="shared" ref="K426:L426" si="154">SUM(K427)</f>
        <v>83631</v>
      </c>
      <c r="L426" s="105">
        <f t="shared" si="154"/>
        <v>86808</v>
      </c>
    </row>
    <row r="427" spans="1:13" s="3" customFormat="1" ht="31.15" customHeight="1" x14ac:dyDescent="0.25">
      <c r="A427" s="10" t="s">
        <v>205</v>
      </c>
      <c r="B427" s="86" t="s">
        <v>661</v>
      </c>
      <c r="C427" s="115" t="s">
        <v>108</v>
      </c>
      <c r="D427" s="115" t="s">
        <v>79</v>
      </c>
      <c r="E427" s="115" t="s">
        <v>1</v>
      </c>
      <c r="F427" s="115" t="s">
        <v>3</v>
      </c>
      <c r="G427" s="110"/>
      <c r="H427" s="110"/>
      <c r="I427" s="110"/>
      <c r="J427" s="105">
        <f>J432+J440+J447+J450+J430+J428</f>
        <v>91237.499999999985</v>
      </c>
      <c r="K427" s="105">
        <f t="shared" ref="K427:L427" si="155">K432+K440+K447+K450+K430+K428</f>
        <v>83631</v>
      </c>
      <c r="L427" s="105">
        <f t="shared" si="155"/>
        <v>86808</v>
      </c>
    </row>
    <row r="428" spans="1:13" s="3" customFormat="1" ht="31.15" customHeight="1" x14ac:dyDescent="0.25">
      <c r="A428" s="10"/>
      <c r="B428" s="86" t="s">
        <v>650</v>
      </c>
      <c r="C428" s="115" t="s">
        <v>108</v>
      </c>
      <c r="D428" s="115" t="s">
        <v>79</v>
      </c>
      <c r="E428" s="115" t="s">
        <v>1</v>
      </c>
      <c r="F428" s="115" t="s">
        <v>651</v>
      </c>
      <c r="G428" s="112"/>
      <c r="H428" s="113"/>
      <c r="I428" s="114"/>
      <c r="J428" s="105">
        <f>+J429</f>
        <v>1809.4</v>
      </c>
      <c r="K428" s="105">
        <f t="shared" ref="K428" si="156">+K429</f>
        <v>0</v>
      </c>
      <c r="L428" s="105">
        <f t="shared" ref="L428" si="157">+L429</f>
        <v>0</v>
      </c>
    </row>
    <row r="429" spans="1:13" s="3" customFormat="1" ht="31.15" customHeight="1" x14ac:dyDescent="0.25">
      <c r="A429" s="10"/>
      <c r="B429" s="87" t="s">
        <v>666</v>
      </c>
      <c r="C429" s="111" t="s">
        <v>108</v>
      </c>
      <c r="D429" s="111" t="s">
        <v>79</v>
      </c>
      <c r="E429" s="111" t="s">
        <v>1</v>
      </c>
      <c r="F429" s="111" t="s">
        <v>651</v>
      </c>
      <c r="G429" s="111" t="s">
        <v>183</v>
      </c>
      <c r="H429" s="111" t="s">
        <v>1</v>
      </c>
      <c r="I429" s="111" t="s">
        <v>21</v>
      </c>
      <c r="J429" s="83">
        <v>1809.4</v>
      </c>
      <c r="K429" s="83">
        <v>0</v>
      </c>
      <c r="L429" s="83">
        <v>0</v>
      </c>
    </row>
    <row r="430" spans="1:13" s="41" customFormat="1" ht="47.25" x14ac:dyDescent="0.25">
      <c r="A430" s="7"/>
      <c r="B430" s="86" t="s">
        <v>581</v>
      </c>
      <c r="C430" s="111" t="s">
        <v>108</v>
      </c>
      <c r="D430" s="111" t="s">
        <v>79</v>
      </c>
      <c r="E430" s="111" t="s">
        <v>1</v>
      </c>
      <c r="F430" s="111" t="s">
        <v>285</v>
      </c>
      <c r="G430" s="148"/>
      <c r="H430" s="149"/>
      <c r="I430" s="150"/>
      <c r="J430" s="83">
        <f>+J431</f>
        <v>316.8</v>
      </c>
      <c r="K430" s="83">
        <v>0</v>
      </c>
      <c r="L430" s="83">
        <v>0</v>
      </c>
    </row>
    <row r="431" spans="1:13" s="41" customFormat="1" ht="16.5" x14ac:dyDescent="0.25">
      <c r="A431" s="7"/>
      <c r="B431" s="87" t="s">
        <v>180</v>
      </c>
      <c r="C431" s="111" t="s">
        <v>108</v>
      </c>
      <c r="D431" s="111" t="s">
        <v>79</v>
      </c>
      <c r="E431" s="111" t="s">
        <v>1</v>
      </c>
      <c r="F431" s="111" t="s">
        <v>285</v>
      </c>
      <c r="G431" s="111" t="s">
        <v>181</v>
      </c>
      <c r="H431" s="111" t="s">
        <v>1</v>
      </c>
      <c r="I431" s="111" t="s">
        <v>21</v>
      </c>
      <c r="J431" s="83">
        <v>316.8</v>
      </c>
      <c r="K431" s="83">
        <v>0</v>
      </c>
      <c r="L431" s="83">
        <v>0</v>
      </c>
    </row>
    <row r="432" spans="1:13" s="6" customFormat="1" ht="47.25" x14ac:dyDescent="0.3">
      <c r="A432" s="1"/>
      <c r="B432" s="86" t="s">
        <v>445</v>
      </c>
      <c r="C432" s="115" t="s">
        <v>108</v>
      </c>
      <c r="D432" s="115" t="s">
        <v>79</v>
      </c>
      <c r="E432" s="115" t="s">
        <v>1</v>
      </c>
      <c r="F432" s="115" t="s">
        <v>106</v>
      </c>
      <c r="G432" s="110"/>
      <c r="H432" s="110"/>
      <c r="I432" s="110"/>
      <c r="J432" s="105">
        <f>SUM(J433:J439)</f>
        <v>82464.299999999988</v>
      </c>
      <c r="K432" s="105">
        <f t="shared" ref="K432:L432" si="158">SUM(K433:K439)</f>
        <v>77249</v>
      </c>
      <c r="L432" s="105">
        <f t="shared" si="158"/>
        <v>80180</v>
      </c>
    </row>
    <row r="433" spans="1:15" s="30" customFormat="1" ht="31.5" x14ac:dyDescent="0.3">
      <c r="A433" s="16"/>
      <c r="B433" s="87" t="s">
        <v>459</v>
      </c>
      <c r="C433" s="111" t="s">
        <v>108</v>
      </c>
      <c r="D433" s="111" t="s">
        <v>79</v>
      </c>
      <c r="E433" s="111" t="s">
        <v>1</v>
      </c>
      <c r="F433" s="111" t="s">
        <v>106</v>
      </c>
      <c r="G433" s="111" t="s">
        <v>183</v>
      </c>
      <c r="H433" s="111" t="s">
        <v>1</v>
      </c>
      <c r="I433" s="111" t="s">
        <v>7</v>
      </c>
      <c r="J433" s="83">
        <v>4262</v>
      </c>
      <c r="K433" s="83">
        <v>4249</v>
      </c>
      <c r="L433" s="83">
        <v>4419</v>
      </c>
    </row>
    <row r="434" spans="1:15" s="30" customFormat="1" ht="31.5" x14ac:dyDescent="0.3">
      <c r="A434" s="16"/>
      <c r="B434" s="87" t="s">
        <v>209</v>
      </c>
      <c r="C434" s="111" t="s">
        <v>108</v>
      </c>
      <c r="D434" s="111" t="s">
        <v>79</v>
      </c>
      <c r="E434" s="111" t="s">
        <v>1</v>
      </c>
      <c r="F434" s="111" t="s">
        <v>106</v>
      </c>
      <c r="G434" s="111" t="s">
        <v>183</v>
      </c>
      <c r="H434" s="111" t="s">
        <v>1</v>
      </c>
      <c r="I434" s="111" t="s">
        <v>4</v>
      </c>
      <c r="J434" s="83">
        <v>1397</v>
      </c>
      <c r="K434" s="83">
        <v>1361</v>
      </c>
      <c r="L434" s="83">
        <v>1415</v>
      </c>
    </row>
    <row r="435" spans="1:15" s="30" customFormat="1" ht="17.45" customHeight="1" x14ac:dyDescent="0.3">
      <c r="A435" s="16"/>
      <c r="B435" s="87" t="s">
        <v>180</v>
      </c>
      <c r="C435" s="111" t="s">
        <v>108</v>
      </c>
      <c r="D435" s="111" t="s">
        <v>79</v>
      </c>
      <c r="E435" s="111" t="s">
        <v>1</v>
      </c>
      <c r="F435" s="111" t="s">
        <v>106</v>
      </c>
      <c r="G435" s="111" t="s">
        <v>181</v>
      </c>
      <c r="H435" s="111" t="s">
        <v>1</v>
      </c>
      <c r="I435" s="111" t="s">
        <v>4</v>
      </c>
      <c r="J435" s="83">
        <v>743</v>
      </c>
      <c r="K435" s="83">
        <v>459</v>
      </c>
      <c r="L435" s="83">
        <v>478</v>
      </c>
    </row>
    <row r="436" spans="1:15" s="30" customFormat="1" ht="31.5" x14ac:dyDescent="0.3">
      <c r="A436" s="16"/>
      <c r="B436" s="87" t="s">
        <v>209</v>
      </c>
      <c r="C436" s="111" t="s">
        <v>108</v>
      </c>
      <c r="D436" s="111" t="s">
        <v>79</v>
      </c>
      <c r="E436" s="111" t="s">
        <v>1</v>
      </c>
      <c r="F436" s="111" t="s">
        <v>106</v>
      </c>
      <c r="G436" s="111" t="s">
        <v>183</v>
      </c>
      <c r="H436" s="111" t="s">
        <v>1</v>
      </c>
      <c r="I436" s="111" t="s">
        <v>21</v>
      </c>
      <c r="J436" s="83">
        <v>67052.399999999994</v>
      </c>
      <c r="K436" s="83">
        <v>63240</v>
      </c>
      <c r="L436" s="83">
        <v>65582</v>
      </c>
      <c r="M436" s="30">
        <v>-4100</v>
      </c>
      <c r="N436" s="30">
        <v>-4100</v>
      </c>
      <c r="O436" s="30">
        <v>-4100</v>
      </c>
    </row>
    <row r="437" spans="1:15" s="30" customFormat="1" x14ac:dyDescent="0.3">
      <c r="A437" s="16"/>
      <c r="B437" s="87" t="s">
        <v>180</v>
      </c>
      <c r="C437" s="111" t="s">
        <v>108</v>
      </c>
      <c r="D437" s="111" t="s">
        <v>79</v>
      </c>
      <c r="E437" s="111" t="s">
        <v>1</v>
      </c>
      <c r="F437" s="111" t="s">
        <v>106</v>
      </c>
      <c r="G437" s="111" t="s">
        <v>181</v>
      </c>
      <c r="H437" s="111" t="s">
        <v>1</v>
      </c>
      <c r="I437" s="111" t="s">
        <v>21</v>
      </c>
      <c r="J437" s="83">
        <v>8704.9</v>
      </c>
      <c r="K437" s="83">
        <v>7858</v>
      </c>
      <c r="L437" s="83">
        <v>8204</v>
      </c>
      <c r="M437" s="30" t="s">
        <v>265</v>
      </c>
      <c r="N437" s="30">
        <v>267</v>
      </c>
    </row>
    <row r="438" spans="1:15" s="30" customFormat="1" x14ac:dyDescent="0.3">
      <c r="A438" s="16"/>
      <c r="B438" s="87" t="s">
        <v>184</v>
      </c>
      <c r="C438" s="111" t="s">
        <v>108</v>
      </c>
      <c r="D438" s="111" t="s">
        <v>79</v>
      </c>
      <c r="E438" s="111" t="s">
        <v>1</v>
      </c>
      <c r="F438" s="111" t="s">
        <v>106</v>
      </c>
      <c r="G438" s="111" t="s">
        <v>185</v>
      </c>
      <c r="H438" s="111" t="s">
        <v>1</v>
      </c>
      <c r="I438" s="111" t="s">
        <v>21</v>
      </c>
      <c r="J438" s="83">
        <v>82</v>
      </c>
      <c r="K438" s="83">
        <v>82</v>
      </c>
      <c r="L438" s="83">
        <v>82</v>
      </c>
    </row>
    <row r="439" spans="1:15" s="30" customFormat="1" ht="63" x14ac:dyDescent="0.3">
      <c r="A439" s="16"/>
      <c r="B439" s="87" t="s">
        <v>667</v>
      </c>
      <c r="C439" s="115" t="s">
        <v>108</v>
      </c>
      <c r="D439" s="115" t="s">
        <v>79</v>
      </c>
      <c r="E439" s="115" t="s">
        <v>1</v>
      </c>
      <c r="F439" s="115" t="s">
        <v>658</v>
      </c>
      <c r="G439" s="115" t="s">
        <v>183</v>
      </c>
      <c r="H439" s="115" t="s">
        <v>1</v>
      </c>
      <c r="I439" s="115" t="s">
        <v>4</v>
      </c>
      <c r="J439" s="83">
        <v>223</v>
      </c>
      <c r="K439" s="83">
        <v>0</v>
      </c>
      <c r="L439" s="83">
        <v>0</v>
      </c>
    </row>
    <row r="440" spans="1:15" s="43" customFormat="1" ht="94.5" customHeight="1" x14ac:dyDescent="0.25">
      <c r="A440" s="16"/>
      <c r="B440" s="86" t="s">
        <v>276</v>
      </c>
      <c r="C440" s="115" t="s">
        <v>108</v>
      </c>
      <c r="D440" s="115" t="s">
        <v>79</v>
      </c>
      <c r="E440" s="115" t="s">
        <v>1</v>
      </c>
      <c r="F440" s="115" t="s">
        <v>3</v>
      </c>
      <c r="G440" s="148"/>
      <c r="H440" s="149"/>
      <c r="I440" s="150"/>
      <c r="J440" s="105">
        <f>J441+J444</f>
        <v>5377</v>
      </c>
      <c r="K440" s="105">
        <f>K441+K444</f>
        <v>5160</v>
      </c>
      <c r="L440" s="105">
        <f>L441+L444</f>
        <v>5359</v>
      </c>
    </row>
    <row r="441" spans="1:15" s="44" customFormat="1" ht="78.75" x14ac:dyDescent="0.25">
      <c r="A441" s="1"/>
      <c r="B441" s="86" t="s">
        <v>277</v>
      </c>
      <c r="C441" s="115" t="s">
        <v>108</v>
      </c>
      <c r="D441" s="115" t="s">
        <v>79</v>
      </c>
      <c r="E441" s="115" t="s">
        <v>1</v>
      </c>
      <c r="F441" s="115" t="s">
        <v>516</v>
      </c>
      <c r="G441" s="110"/>
      <c r="H441" s="110"/>
      <c r="I441" s="110"/>
      <c r="J441" s="105">
        <f>J442+J443</f>
        <v>1248</v>
      </c>
      <c r="K441" s="105">
        <f>K442+K443</f>
        <v>1202</v>
      </c>
      <c r="L441" s="105">
        <f>L442+L443</f>
        <v>1245</v>
      </c>
    </row>
    <row r="442" spans="1:15" s="30" customFormat="1" ht="31.5" x14ac:dyDescent="0.3">
      <c r="A442" s="16"/>
      <c r="B442" s="87" t="s">
        <v>209</v>
      </c>
      <c r="C442" s="111" t="s">
        <v>108</v>
      </c>
      <c r="D442" s="111" t="s">
        <v>79</v>
      </c>
      <c r="E442" s="111" t="s">
        <v>1</v>
      </c>
      <c r="F442" s="111" t="s">
        <v>516</v>
      </c>
      <c r="G442" s="111" t="s">
        <v>183</v>
      </c>
      <c r="H442" s="111" t="s">
        <v>1</v>
      </c>
      <c r="I442" s="111" t="s">
        <v>85</v>
      </c>
      <c r="J442" s="83">
        <v>1170.3</v>
      </c>
      <c r="K442" s="83">
        <v>1192</v>
      </c>
      <c r="L442" s="83">
        <v>1235</v>
      </c>
    </row>
    <row r="443" spans="1:15" s="30" customFormat="1" ht="17.25" customHeight="1" x14ac:dyDescent="0.3">
      <c r="A443" s="16"/>
      <c r="B443" s="87" t="s">
        <v>180</v>
      </c>
      <c r="C443" s="111" t="s">
        <v>108</v>
      </c>
      <c r="D443" s="111" t="s">
        <v>79</v>
      </c>
      <c r="E443" s="111" t="s">
        <v>1</v>
      </c>
      <c r="F443" s="111" t="s">
        <v>516</v>
      </c>
      <c r="G443" s="111" t="s">
        <v>181</v>
      </c>
      <c r="H443" s="111" t="s">
        <v>1</v>
      </c>
      <c r="I443" s="111" t="s">
        <v>85</v>
      </c>
      <c r="J443" s="83">
        <v>77.7</v>
      </c>
      <c r="K443" s="83">
        <v>10</v>
      </c>
      <c r="L443" s="83">
        <v>10</v>
      </c>
    </row>
    <row r="444" spans="1:15" s="30" customFormat="1" ht="67.900000000000006" customHeight="1" x14ac:dyDescent="0.3">
      <c r="A444" s="16"/>
      <c r="B444" s="86" t="s">
        <v>278</v>
      </c>
      <c r="C444" s="115" t="s">
        <v>108</v>
      </c>
      <c r="D444" s="115" t="s">
        <v>79</v>
      </c>
      <c r="E444" s="115" t="s">
        <v>1</v>
      </c>
      <c r="F444" s="115" t="s">
        <v>515</v>
      </c>
      <c r="G444" s="111"/>
      <c r="H444" s="111"/>
      <c r="I444" s="111"/>
      <c r="J444" s="105">
        <f>J445+J446</f>
        <v>4129</v>
      </c>
      <c r="K444" s="105">
        <f>K445+K446</f>
        <v>3958</v>
      </c>
      <c r="L444" s="105">
        <f>L445+L446</f>
        <v>4114</v>
      </c>
    </row>
    <row r="445" spans="1:15" s="30" customFormat="1" ht="31.5" x14ac:dyDescent="0.3">
      <c r="A445" s="16"/>
      <c r="B445" s="87" t="s">
        <v>209</v>
      </c>
      <c r="C445" s="111" t="s">
        <v>108</v>
      </c>
      <c r="D445" s="111" t="s">
        <v>79</v>
      </c>
      <c r="E445" s="111" t="s">
        <v>1</v>
      </c>
      <c r="F445" s="111" t="s">
        <v>515</v>
      </c>
      <c r="G445" s="111" t="s">
        <v>183</v>
      </c>
      <c r="H445" s="111" t="s">
        <v>1</v>
      </c>
      <c r="I445" s="111" t="s">
        <v>85</v>
      </c>
      <c r="J445" s="83">
        <v>4046</v>
      </c>
      <c r="K445" s="83">
        <v>3875</v>
      </c>
      <c r="L445" s="83">
        <v>4031</v>
      </c>
    </row>
    <row r="446" spans="1:15" s="30" customFormat="1" x14ac:dyDescent="0.3">
      <c r="A446" s="16"/>
      <c r="B446" s="87" t="s">
        <v>180</v>
      </c>
      <c r="C446" s="111" t="s">
        <v>108</v>
      </c>
      <c r="D446" s="111" t="s">
        <v>79</v>
      </c>
      <c r="E446" s="111" t="s">
        <v>1</v>
      </c>
      <c r="F446" s="111" t="s">
        <v>515</v>
      </c>
      <c r="G446" s="111" t="s">
        <v>181</v>
      </c>
      <c r="H446" s="111" t="s">
        <v>1</v>
      </c>
      <c r="I446" s="111" t="s">
        <v>85</v>
      </c>
      <c r="J446" s="83">
        <v>83</v>
      </c>
      <c r="K446" s="83">
        <v>83</v>
      </c>
      <c r="L446" s="83">
        <v>83</v>
      </c>
    </row>
    <row r="447" spans="1:15" s="6" customFormat="1" ht="47.25" customHeight="1" x14ac:dyDescent="0.3">
      <c r="A447" s="1"/>
      <c r="B447" s="86" t="s">
        <v>114</v>
      </c>
      <c r="C447" s="115" t="s">
        <v>108</v>
      </c>
      <c r="D447" s="115" t="s">
        <v>79</v>
      </c>
      <c r="E447" s="115" t="s">
        <v>1</v>
      </c>
      <c r="F447" s="115" t="s">
        <v>113</v>
      </c>
      <c r="G447" s="110"/>
      <c r="H447" s="110"/>
      <c r="I447" s="110"/>
      <c r="J447" s="105">
        <f>SUM(J448:J449)</f>
        <v>694</v>
      </c>
      <c r="K447" s="105">
        <f t="shared" ref="K447:L447" si="159">SUM(K448:K449)</f>
        <v>669</v>
      </c>
      <c r="L447" s="105">
        <f t="shared" si="159"/>
        <v>694</v>
      </c>
    </row>
    <row r="448" spans="1:15" s="30" customFormat="1" ht="32.25" customHeight="1" x14ac:dyDescent="0.3">
      <c r="A448" s="16"/>
      <c r="B448" s="87" t="s">
        <v>209</v>
      </c>
      <c r="C448" s="111" t="s">
        <v>108</v>
      </c>
      <c r="D448" s="111" t="s">
        <v>79</v>
      </c>
      <c r="E448" s="111" t="s">
        <v>1</v>
      </c>
      <c r="F448" s="111" t="s">
        <v>113</v>
      </c>
      <c r="G448" s="111" t="s">
        <v>183</v>
      </c>
      <c r="H448" s="111" t="s">
        <v>1</v>
      </c>
      <c r="I448" s="111" t="s">
        <v>85</v>
      </c>
      <c r="J448" s="83">
        <v>688</v>
      </c>
      <c r="K448" s="83">
        <v>663</v>
      </c>
      <c r="L448" s="83">
        <v>688</v>
      </c>
    </row>
    <row r="449" spans="1:15" s="30" customFormat="1" ht="18.75" customHeight="1" x14ac:dyDescent="0.3">
      <c r="A449" s="16"/>
      <c r="B449" s="87" t="s">
        <v>180</v>
      </c>
      <c r="C449" s="111" t="s">
        <v>108</v>
      </c>
      <c r="D449" s="111" t="s">
        <v>79</v>
      </c>
      <c r="E449" s="111" t="s">
        <v>1</v>
      </c>
      <c r="F449" s="111" t="s">
        <v>113</v>
      </c>
      <c r="G449" s="111" t="s">
        <v>181</v>
      </c>
      <c r="H449" s="111" t="s">
        <v>1</v>
      </c>
      <c r="I449" s="111" t="s">
        <v>85</v>
      </c>
      <c r="J449" s="83">
        <v>6</v>
      </c>
      <c r="K449" s="83">
        <v>6</v>
      </c>
      <c r="L449" s="83">
        <v>6</v>
      </c>
    </row>
    <row r="450" spans="1:15" s="6" customFormat="1" ht="31.5" x14ac:dyDescent="0.3">
      <c r="A450" s="1"/>
      <c r="B450" s="86" t="s">
        <v>116</v>
      </c>
      <c r="C450" s="115" t="s">
        <v>108</v>
      </c>
      <c r="D450" s="115" t="s">
        <v>79</v>
      </c>
      <c r="E450" s="115" t="s">
        <v>1</v>
      </c>
      <c r="F450" s="115" t="s">
        <v>115</v>
      </c>
      <c r="G450" s="110"/>
      <c r="H450" s="110"/>
      <c r="I450" s="110"/>
      <c r="J450" s="105">
        <f>SUM(J451:J452)</f>
        <v>576</v>
      </c>
      <c r="K450" s="105">
        <f t="shared" ref="K450:L450" si="160">SUM(K451:K452)</f>
        <v>553</v>
      </c>
      <c r="L450" s="105">
        <f t="shared" si="160"/>
        <v>575</v>
      </c>
    </row>
    <row r="451" spans="1:15" s="30" customFormat="1" ht="29.45" customHeight="1" x14ac:dyDescent="0.3">
      <c r="A451" s="16"/>
      <c r="B451" s="87" t="s">
        <v>209</v>
      </c>
      <c r="C451" s="111" t="s">
        <v>108</v>
      </c>
      <c r="D451" s="111" t="s">
        <v>79</v>
      </c>
      <c r="E451" s="111" t="s">
        <v>1</v>
      </c>
      <c r="F451" s="111" t="s">
        <v>115</v>
      </c>
      <c r="G451" s="111" t="s">
        <v>183</v>
      </c>
      <c r="H451" s="111" t="s">
        <v>1</v>
      </c>
      <c r="I451" s="111" t="s">
        <v>85</v>
      </c>
      <c r="J451" s="83">
        <v>576</v>
      </c>
      <c r="K451" s="83">
        <v>553</v>
      </c>
      <c r="L451" s="83">
        <v>575</v>
      </c>
    </row>
    <row r="452" spans="1:15" s="30" customFormat="1" ht="16.899999999999999" customHeight="1" x14ac:dyDescent="0.3">
      <c r="A452" s="16"/>
      <c r="B452" s="87" t="s">
        <v>180</v>
      </c>
      <c r="C452" s="111" t="s">
        <v>108</v>
      </c>
      <c r="D452" s="111" t="s">
        <v>79</v>
      </c>
      <c r="E452" s="111" t="s">
        <v>1</v>
      </c>
      <c r="F452" s="111" t="s">
        <v>115</v>
      </c>
      <c r="G452" s="111" t="s">
        <v>181</v>
      </c>
      <c r="H452" s="111" t="s">
        <v>1</v>
      </c>
      <c r="I452" s="111" t="s">
        <v>85</v>
      </c>
      <c r="J452" s="83">
        <v>0</v>
      </c>
      <c r="K452" s="83">
        <v>0</v>
      </c>
      <c r="L452" s="83">
        <v>0</v>
      </c>
    </row>
    <row r="453" spans="1:15" s="15" customFormat="1" ht="36.6" customHeight="1" x14ac:dyDescent="0.25">
      <c r="A453" s="17" t="s">
        <v>407</v>
      </c>
      <c r="B453" s="86" t="s">
        <v>420</v>
      </c>
      <c r="C453" s="115" t="s">
        <v>108</v>
      </c>
      <c r="D453" s="115" t="s">
        <v>81</v>
      </c>
      <c r="E453" s="115" t="s">
        <v>2</v>
      </c>
      <c r="F453" s="115" t="s">
        <v>3</v>
      </c>
      <c r="G453" s="110"/>
      <c r="H453" s="110"/>
      <c r="I453" s="110"/>
      <c r="J453" s="105">
        <f>+J454+J461</f>
        <v>83066.5</v>
      </c>
      <c r="K453" s="105">
        <f>+K454+K461</f>
        <v>79812</v>
      </c>
      <c r="L453" s="105">
        <f>+L454+L461</f>
        <v>83003</v>
      </c>
    </row>
    <row r="454" spans="1:15" s="3" customFormat="1" ht="28.15" customHeight="1" x14ac:dyDescent="0.25">
      <c r="A454" s="10" t="s">
        <v>408</v>
      </c>
      <c r="B454" s="86" t="s">
        <v>117</v>
      </c>
      <c r="C454" s="115" t="s">
        <v>108</v>
      </c>
      <c r="D454" s="115" t="s">
        <v>81</v>
      </c>
      <c r="E454" s="115" t="s">
        <v>1</v>
      </c>
      <c r="F454" s="115" t="s">
        <v>3</v>
      </c>
      <c r="G454" s="110"/>
      <c r="H454" s="110"/>
      <c r="I454" s="110"/>
      <c r="J454" s="105">
        <f>J455+J457</f>
        <v>71301.5</v>
      </c>
      <c r="K454" s="105">
        <f t="shared" ref="K454:L454" si="161">K455+K457</f>
        <v>68599</v>
      </c>
      <c r="L454" s="105">
        <f t="shared" si="161"/>
        <v>71341</v>
      </c>
    </row>
    <row r="455" spans="1:15" s="40" customFormat="1" ht="31.5" hidden="1" x14ac:dyDescent="0.25">
      <c r="A455" s="4"/>
      <c r="B455" s="86" t="s">
        <v>12</v>
      </c>
      <c r="C455" s="115" t="s">
        <v>108</v>
      </c>
      <c r="D455" s="115" t="s">
        <v>81</v>
      </c>
      <c r="E455" s="115" t="s">
        <v>1</v>
      </c>
      <c r="F455" s="115" t="s">
        <v>450</v>
      </c>
      <c r="G455" s="98"/>
      <c r="H455" s="99"/>
      <c r="I455" s="100"/>
      <c r="J455" s="105">
        <f>J456</f>
        <v>0</v>
      </c>
      <c r="K455" s="105">
        <f t="shared" ref="K455:L455" si="162">K456</f>
        <v>0</v>
      </c>
      <c r="L455" s="105">
        <f t="shared" si="162"/>
        <v>0</v>
      </c>
    </row>
    <row r="456" spans="1:15" s="41" customFormat="1" ht="16.5" hidden="1" x14ac:dyDescent="0.25">
      <c r="A456" s="7"/>
      <c r="B456" s="87"/>
      <c r="C456" s="111" t="s">
        <v>108</v>
      </c>
      <c r="D456" s="111" t="s">
        <v>81</v>
      </c>
      <c r="E456" s="111" t="s">
        <v>1</v>
      </c>
      <c r="F456" s="111" t="s">
        <v>450</v>
      </c>
      <c r="G456" s="107" t="s">
        <v>183</v>
      </c>
      <c r="H456" s="107" t="s">
        <v>1</v>
      </c>
      <c r="I456" s="107" t="s">
        <v>85</v>
      </c>
      <c r="J456" s="83"/>
      <c r="K456" s="83">
        <v>0</v>
      </c>
      <c r="L456" s="83">
        <v>0</v>
      </c>
    </row>
    <row r="457" spans="1:15" s="6" customFormat="1" ht="31.5" x14ac:dyDescent="0.3">
      <c r="A457" s="1"/>
      <c r="B457" s="86" t="s">
        <v>12</v>
      </c>
      <c r="C457" s="115" t="s">
        <v>108</v>
      </c>
      <c r="D457" s="115" t="s">
        <v>81</v>
      </c>
      <c r="E457" s="115" t="s">
        <v>1</v>
      </c>
      <c r="F457" s="115" t="s">
        <v>11</v>
      </c>
      <c r="G457" s="110"/>
      <c r="H457" s="110"/>
      <c r="I457" s="110"/>
      <c r="J457" s="105">
        <f>SUM(J458:J460)</f>
        <v>71301.5</v>
      </c>
      <c r="K457" s="105">
        <f>SUM(K458:K460)</f>
        <v>68599</v>
      </c>
      <c r="L457" s="105">
        <f>SUM(L458:L460)</f>
        <v>71341</v>
      </c>
    </row>
    <row r="458" spans="1:15" s="30" customFormat="1" ht="31.5" x14ac:dyDescent="0.3">
      <c r="A458" s="16"/>
      <c r="B458" s="87" t="s">
        <v>209</v>
      </c>
      <c r="C458" s="111" t="s">
        <v>108</v>
      </c>
      <c r="D458" s="111" t="s">
        <v>81</v>
      </c>
      <c r="E458" s="111" t="s">
        <v>1</v>
      </c>
      <c r="F458" s="111" t="s">
        <v>11</v>
      </c>
      <c r="G458" s="111" t="s">
        <v>183</v>
      </c>
      <c r="H458" s="111" t="s">
        <v>1</v>
      </c>
      <c r="I458" s="111" t="s">
        <v>85</v>
      </c>
      <c r="J458" s="83">
        <v>58334</v>
      </c>
      <c r="K458" s="83">
        <v>58611</v>
      </c>
      <c r="L458" s="83">
        <v>60954</v>
      </c>
      <c r="M458" s="30">
        <v>2331</v>
      </c>
      <c r="N458" s="30">
        <v>2419</v>
      </c>
      <c r="O458" s="30">
        <v>2517</v>
      </c>
    </row>
    <row r="459" spans="1:15" s="30" customFormat="1" x14ac:dyDescent="0.3">
      <c r="A459" s="16"/>
      <c r="B459" s="87" t="s">
        <v>180</v>
      </c>
      <c r="C459" s="111" t="s">
        <v>108</v>
      </c>
      <c r="D459" s="111" t="s">
        <v>81</v>
      </c>
      <c r="E459" s="111" t="s">
        <v>1</v>
      </c>
      <c r="F459" s="111" t="s">
        <v>11</v>
      </c>
      <c r="G459" s="111" t="s">
        <v>181</v>
      </c>
      <c r="H459" s="111" t="s">
        <v>1</v>
      </c>
      <c r="I459" s="111" t="s">
        <v>85</v>
      </c>
      <c r="J459" s="83">
        <v>12940.5</v>
      </c>
      <c r="K459" s="83">
        <v>9961</v>
      </c>
      <c r="L459" s="83">
        <v>10360</v>
      </c>
      <c r="M459" s="30">
        <f>-2158-966</f>
        <v>-3124</v>
      </c>
      <c r="N459" s="30">
        <v>-966</v>
      </c>
      <c r="O459" s="30">
        <v>-966</v>
      </c>
    </row>
    <row r="460" spans="1:15" s="30" customFormat="1" x14ac:dyDescent="0.3">
      <c r="A460" s="16"/>
      <c r="B460" s="87" t="s">
        <v>184</v>
      </c>
      <c r="C460" s="111" t="s">
        <v>108</v>
      </c>
      <c r="D460" s="111" t="s">
        <v>81</v>
      </c>
      <c r="E460" s="111" t="s">
        <v>1</v>
      </c>
      <c r="F460" s="111" t="s">
        <v>11</v>
      </c>
      <c r="G460" s="111" t="s">
        <v>185</v>
      </c>
      <c r="H460" s="111" t="s">
        <v>1</v>
      </c>
      <c r="I460" s="111" t="s">
        <v>85</v>
      </c>
      <c r="J460" s="83">
        <v>27</v>
      </c>
      <c r="K460" s="83">
        <v>27</v>
      </c>
      <c r="L460" s="83">
        <v>27</v>
      </c>
    </row>
    <row r="461" spans="1:15" s="11" customFormat="1" ht="31.5" x14ac:dyDescent="0.3">
      <c r="A461" s="10" t="s">
        <v>409</v>
      </c>
      <c r="B461" s="86" t="s">
        <v>298</v>
      </c>
      <c r="C461" s="115" t="s">
        <v>108</v>
      </c>
      <c r="D461" s="115" t="s">
        <v>81</v>
      </c>
      <c r="E461" s="115" t="s">
        <v>7</v>
      </c>
      <c r="F461" s="115" t="s">
        <v>3</v>
      </c>
      <c r="G461" s="110"/>
      <c r="H461" s="110"/>
      <c r="I461" s="110"/>
      <c r="J461" s="105">
        <f>SUM(J462)</f>
        <v>11765</v>
      </c>
      <c r="K461" s="105">
        <f t="shared" ref="K461:L461" si="163">SUM(K462)</f>
        <v>11213</v>
      </c>
      <c r="L461" s="105">
        <f t="shared" si="163"/>
        <v>11662</v>
      </c>
    </row>
    <row r="462" spans="1:15" s="30" customFormat="1" ht="31.5" x14ac:dyDescent="0.3">
      <c r="A462" s="16"/>
      <c r="B462" s="86" t="s">
        <v>12</v>
      </c>
      <c r="C462" s="115" t="s">
        <v>108</v>
      </c>
      <c r="D462" s="115" t="s">
        <v>81</v>
      </c>
      <c r="E462" s="115" t="s">
        <v>7</v>
      </c>
      <c r="F462" s="115" t="s">
        <v>11</v>
      </c>
      <c r="G462" s="110"/>
      <c r="H462" s="110"/>
      <c r="I462" s="110"/>
      <c r="J462" s="105">
        <f>SUM(J463:J465)</f>
        <v>11765</v>
      </c>
      <c r="K462" s="105">
        <f>SUM(K463:K465)</f>
        <v>11213</v>
      </c>
      <c r="L462" s="105">
        <f>SUM(L463:L465)</f>
        <v>11662</v>
      </c>
    </row>
    <row r="463" spans="1:15" s="30" customFormat="1" ht="31.5" x14ac:dyDescent="0.3">
      <c r="A463" s="16"/>
      <c r="B463" s="87" t="s">
        <v>209</v>
      </c>
      <c r="C463" s="111" t="s">
        <v>108</v>
      </c>
      <c r="D463" s="111" t="s">
        <v>81</v>
      </c>
      <c r="E463" s="111" t="s">
        <v>7</v>
      </c>
      <c r="F463" s="111" t="s">
        <v>11</v>
      </c>
      <c r="G463" s="111" t="s">
        <v>183</v>
      </c>
      <c r="H463" s="111" t="s">
        <v>1</v>
      </c>
      <c r="I463" s="111" t="s">
        <v>85</v>
      </c>
      <c r="J463" s="83">
        <v>10486</v>
      </c>
      <c r="K463" s="83">
        <v>10418</v>
      </c>
      <c r="L463" s="83">
        <v>10835</v>
      </c>
    </row>
    <row r="464" spans="1:15" s="30" customFormat="1" ht="16.899999999999999" customHeight="1" x14ac:dyDescent="0.3">
      <c r="A464" s="16"/>
      <c r="B464" s="87" t="s">
        <v>180</v>
      </c>
      <c r="C464" s="111" t="s">
        <v>108</v>
      </c>
      <c r="D464" s="111" t="s">
        <v>81</v>
      </c>
      <c r="E464" s="111" t="s">
        <v>7</v>
      </c>
      <c r="F464" s="111" t="s">
        <v>11</v>
      </c>
      <c r="G464" s="111" t="s">
        <v>181</v>
      </c>
      <c r="H464" s="111" t="s">
        <v>1</v>
      </c>
      <c r="I464" s="111" t="s">
        <v>85</v>
      </c>
      <c r="J464" s="83">
        <v>1278</v>
      </c>
      <c r="K464" s="83">
        <v>794</v>
      </c>
      <c r="L464" s="83">
        <v>826</v>
      </c>
    </row>
    <row r="465" spans="1:12" s="30" customFormat="1" x14ac:dyDescent="0.3">
      <c r="A465" s="16"/>
      <c r="B465" s="87" t="s">
        <v>184</v>
      </c>
      <c r="C465" s="111" t="s">
        <v>108</v>
      </c>
      <c r="D465" s="111" t="s">
        <v>81</v>
      </c>
      <c r="E465" s="111" t="s">
        <v>7</v>
      </c>
      <c r="F465" s="111" t="s">
        <v>11</v>
      </c>
      <c r="G465" s="111" t="s">
        <v>185</v>
      </c>
      <c r="H465" s="111" t="s">
        <v>1</v>
      </c>
      <c r="I465" s="111" t="s">
        <v>85</v>
      </c>
      <c r="J465" s="83">
        <v>1</v>
      </c>
      <c r="K465" s="83">
        <v>1</v>
      </c>
      <c r="L465" s="83">
        <v>1</v>
      </c>
    </row>
    <row r="466" spans="1:12" s="23" customFormat="1" ht="47.25" x14ac:dyDescent="0.25">
      <c r="A466" s="29" t="s">
        <v>91</v>
      </c>
      <c r="B466" s="86" t="s">
        <v>119</v>
      </c>
      <c r="C466" s="115" t="s">
        <v>118</v>
      </c>
      <c r="D466" s="115" t="s">
        <v>36</v>
      </c>
      <c r="E466" s="115" t="s">
        <v>2</v>
      </c>
      <c r="F466" s="115" t="s">
        <v>3</v>
      </c>
      <c r="G466" s="110"/>
      <c r="H466" s="110"/>
      <c r="I466" s="110"/>
      <c r="J466" s="105">
        <f>+J467+J472</f>
        <v>33977.9</v>
      </c>
      <c r="K466" s="105">
        <f t="shared" ref="K466:L466" si="164">SUM(K467)</f>
        <v>15282.6</v>
      </c>
      <c r="L466" s="105">
        <f t="shared" si="164"/>
        <v>15372.4</v>
      </c>
    </row>
    <row r="467" spans="1:12" s="15" customFormat="1" ht="16.5" x14ac:dyDescent="0.25">
      <c r="A467" s="17" t="s">
        <v>174</v>
      </c>
      <c r="B467" s="86" t="s">
        <v>332</v>
      </c>
      <c r="C467" s="115" t="s">
        <v>118</v>
      </c>
      <c r="D467" s="115" t="s">
        <v>38</v>
      </c>
      <c r="E467" s="115" t="s">
        <v>2</v>
      </c>
      <c r="F467" s="115" t="s">
        <v>3</v>
      </c>
      <c r="G467" s="110"/>
      <c r="H467" s="110"/>
      <c r="I467" s="110"/>
      <c r="J467" s="105">
        <f>SUM(J468)</f>
        <v>13923</v>
      </c>
      <c r="K467" s="105">
        <f t="shared" ref="K467:L468" si="165">SUM(K468)</f>
        <v>15282.6</v>
      </c>
      <c r="L467" s="105">
        <f t="shared" si="165"/>
        <v>15372.4</v>
      </c>
    </row>
    <row r="468" spans="1:12" s="3" customFormat="1" ht="47.25" x14ac:dyDescent="0.25">
      <c r="A468" s="10" t="s">
        <v>175</v>
      </c>
      <c r="B468" s="86" t="s">
        <v>421</v>
      </c>
      <c r="C468" s="115" t="s">
        <v>118</v>
      </c>
      <c r="D468" s="115" t="s">
        <v>38</v>
      </c>
      <c r="E468" s="115" t="s">
        <v>1</v>
      </c>
      <c r="F468" s="115" t="s">
        <v>3</v>
      </c>
      <c r="G468" s="110"/>
      <c r="H468" s="110"/>
      <c r="I468" s="110"/>
      <c r="J468" s="105">
        <f>SUM(J469)</f>
        <v>13923</v>
      </c>
      <c r="K468" s="105">
        <f t="shared" si="165"/>
        <v>15282.6</v>
      </c>
      <c r="L468" s="105">
        <f t="shared" si="165"/>
        <v>15372.4</v>
      </c>
    </row>
    <row r="469" spans="1:12" s="6" customFormat="1" ht="21" customHeight="1" x14ac:dyDescent="0.3">
      <c r="A469" s="1"/>
      <c r="B469" s="86" t="s">
        <v>333</v>
      </c>
      <c r="C469" s="115" t="s">
        <v>118</v>
      </c>
      <c r="D469" s="115" t="s">
        <v>38</v>
      </c>
      <c r="E469" s="115" t="s">
        <v>1</v>
      </c>
      <c r="F469" s="115" t="s">
        <v>242</v>
      </c>
      <c r="G469" s="110"/>
      <c r="H469" s="110"/>
      <c r="I469" s="110"/>
      <c r="J469" s="105">
        <f>SUM(J470:J471)</f>
        <v>13923</v>
      </c>
      <c r="K469" s="105">
        <f>SUM(K470:K471)</f>
        <v>15282.6</v>
      </c>
      <c r="L469" s="105">
        <f>SUM(L470:L471)</f>
        <v>15372.4</v>
      </c>
    </row>
    <row r="470" spans="1:12" s="30" customFormat="1" x14ac:dyDescent="0.3">
      <c r="A470" s="1"/>
      <c r="B470" s="87" t="s">
        <v>256</v>
      </c>
      <c r="C470" s="111" t="s">
        <v>118</v>
      </c>
      <c r="D470" s="111" t="s">
        <v>38</v>
      </c>
      <c r="E470" s="111" t="s">
        <v>1</v>
      </c>
      <c r="F470" s="111" t="s">
        <v>242</v>
      </c>
      <c r="G470" s="111" t="s">
        <v>187</v>
      </c>
      <c r="H470" s="111" t="s">
        <v>71</v>
      </c>
      <c r="I470" s="111" t="s">
        <v>21</v>
      </c>
      <c r="J470" s="83">
        <v>9797</v>
      </c>
      <c r="K470" s="83">
        <v>11282.6</v>
      </c>
      <c r="L470" s="83">
        <v>11372.4</v>
      </c>
    </row>
    <row r="471" spans="1:12" s="30" customFormat="1" ht="16.149999999999999" customHeight="1" x14ac:dyDescent="0.3">
      <c r="A471" s="1"/>
      <c r="B471" s="87" t="s">
        <v>257</v>
      </c>
      <c r="C471" s="111" t="s">
        <v>118</v>
      </c>
      <c r="D471" s="111" t="s">
        <v>38</v>
      </c>
      <c r="E471" s="111" t="s">
        <v>1</v>
      </c>
      <c r="F471" s="111" t="s">
        <v>242</v>
      </c>
      <c r="G471" s="111" t="s">
        <v>187</v>
      </c>
      <c r="H471" s="111" t="s">
        <v>71</v>
      </c>
      <c r="I471" s="111" t="s">
        <v>21</v>
      </c>
      <c r="J471" s="83">
        <v>4126</v>
      </c>
      <c r="K471" s="83">
        <v>4000</v>
      </c>
      <c r="L471" s="83">
        <v>4000</v>
      </c>
    </row>
    <row r="472" spans="1:12" s="15" customFormat="1" ht="16.5" x14ac:dyDescent="0.25">
      <c r="A472" s="17" t="s">
        <v>176</v>
      </c>
      <c r="B472" s="86" t="s">
        <v>297</v>
      </c>
      <c r="C472" s="115" t="s">
        <v>118</v>
      </c>
      <c r="D472" s="115" t="s">
        <v>70</v>
      </c>
      <c r="E472" s="115" t="s">
        <v>2</v>
      </c>
      <c r="F472" s="115" t="s">
        <v>3</v>
      </c>
      <c r="G472" s="110"/>
      <c r="H472" s="110"/>
      <c r="I472" s="110"/>
      <c r="J472" s="105">
        <f>SUM(J473)</f>
        <v>20054.900000000001</v>
      </c>
      <c r="K472" s="105">
        <f t="shared" ref="K472:L473" si="166">SUM(K473)</f>
        <v>0</v>
      </c>
      <c r="L472" s="105">
        <f t="shared" si="166"/>
        <v>0</v>
      </c>
    </row>
    <row r="473" spans="1:12" s="3" customFormat="1" ht="31.5" x14ac:dyDescent="0.25">
      <c r="A473" s="10" t="s">
        <v>177</v>
      </c>
      <c r="B473" s="86" t="s">
        <v>299</v>
      </c>
      <c r="C473" s="115" t="s">
        <v>118</v>
      </c>
      <c r="D473" s="115" t="s">
        <v>70</v>
      </c>
      <c r="E473" s="115" t="s">
        <v>1</v>
      </c>
      <c r="F473" s="115" t="s">
        <v>3</v>
      </c>
      <c r="G473" s="110"/>
      <c r="H473" s="110"/>
      <c r="I473" s="110"/>
      <c r="J473" s="105">
        <f>SUM(J474)</f>
        <v>20054.900000000001</v>
      </c>
      <c r="K473" s="105">
        <f t="shared" si="166"/>
        <v>0</v>
      </c>
      <c r="L473" s="105">
        <f t="shared" si="166"/>
        <v>0</v>
      </c>
    </row>
    <row r="474" spans="1:12" s="30" customFormat="1" ht="18.600000000000001" customHeight="1" x14ac:dyDescent="0.3">
      <c r="A474" s="1"/>
      <c r="B474" s="86" t="s">
        <v>25</v>
      </c>
      <c r="C474" s="111" t="s">
        <v>118</v>
      </c>
      <c r="D474" s="111" t="s">
        <v>70</v>
      </c>
      <c r="E474" s="111" t="s">
        <v>1</v>
      </c>
      <c r="F474" s="111" t="s">
        <v>67</v>
      </c>
      <c r="G474" s="111" t="s">
        <v>186</v>
      </c>
      <c r="H474" s="111" t="s">
        <v>30</v>
      </c>
      <c r="I474" s="111" t="s">
        <v>30</v>
      </c>
      <c r="J474" s="83">
        <v>20054.900000000001</v>
      </c>
      <c r="K474" s="83">
        <v>0</v>
      </c>
      <c r="L474" s="83">
        <v>0</v>
      </c>
    </row>
    <row r="475" spans="1:12" s="19" customFormat="1" ht="33" customHeight="1" x14ac:dyDescent="0.3">
      <c r="A475" s="29" t="s">
        <v>92</v>
      </c>
      <c r="B475" s="86" t="s">
        <v>548</v>
      </c>
      <c r="C475" s="115" t="s">
        <v>226</v>
      </c>
      <c r="D475" s="115" t="s">
        <v>36</v>
      </c>
      <c r="E475" s="115" t="s">
        <v>2</v>
      </c>
      <c r="F475" s="115" t="s">
        <v>3</v>
      </c>
      <c r="G475" s="174"/>
      <c r="H475" s="175"/>
      <c r="I475" s="176"/>
      <c r="J475" s="105">
        <f>SUM(J476)</f>
        <v>11</v>
      </c>
      <c r="K475" s="105">
        <f t="shared" ref="K475:L476" si="167">SUM(K476)</f>
        <v>11</v>
      </c>
      <c r="L475" s="105">
        <f t="shared" si="167"/>
        <v>11</v>
      </c>
    </row>
    <row r="476" spans="1:12" s="60" customFormat="1" ht="28.9" customHeight="1" x14ac:dyDescent="0.3">
      <c r="A476" s="17" t="s">
        <v>178</v>
      </c>
      <c r="B476" s="86" t="s">
        <v>444</v>
      </c>
      <c r="C476" s="115" t="s">
        <v>226</v>
      </c>
      <c r="D476" s="115" t="s">
        <v>38</v>
      </c>
      <c r="E476" s="115" t="s">
        <v>2</v>
      </c>
      <c r="F476" s="115" t="s">
        <v>3</v>
      </c>
      <c r="G476" s="177"/>
      <c r="H476" s="178"/>
      <c r="I476" s="179"/>
      <c r="J476" s="105">
        <f>SUM(J477)</f>
        <v>11</v>
      </c>
      <c r="K476" s="105">
        <f t="shared" si="167"/>
        <v>11</v>
      </c>
      <c r="L476" s="105">
        <f t="shared" si="167"/>
        <v>11</v>
      </c>
    </row>
    <row r="477" spans="1:12" s="11" customFormat="1" ht="32.450000000000003" customHeight="1" x14ac:dyDescent="0.3">
      <c r="A477" s="10" t="s">
        <v>179</v>
      </c>
      <c r="B477" s="86" t="s">
        <v>304</v>
      </c>
      <c r="C477" s="115" t="s">
        <v>226</v>
      </c>
      <c r="D477" s="115" t="s">
        <v>38</v>
      </c>
      <c r="E477" s="115" t="s">
        <v>1</v>
      </c>
      <c r="F477" s="115" t="s">
        <v>3</v>
      </c>
      <c r="G477" s="180"/>
      <c r="H477" s="181"/>
      <c r="I477" s="182"/>
      <c r="J477" s="105">
        <f>SUM(J478)</f>
        <v>11</v>
      </c>
      <c r="K477" s="105">
        <f>SUM(K478)</f>
        <v>11</v>
      </c>
      <c r="L477" s="105">
        <f>SUM(L478)</f>
        <v>11</v>
      </c>
    </row>
    <row r="478" spans="1:12" s="30" customFormat="1" ht="18" customHeight="1" x14ac:dyDescent="0.3">
      <c r="A478" s="1"/>
      <c r="B478" s="86" t="s">
        <v>546</v>
      </c>
      <c r="C478" s="111" t="s">
        <v>226</v>
      </c>
      <c r="D478" s="111" t="s">
        <v>38</v>
      </c>
      <c r="E478" s="111" t="s">
        <v>1</v>
      </c>
      <c r="F478" s="111" t="s">
        <v>65</v>
      </c>
      <c r="G478" s="148"/>
      <c r="H478" s="149"/>
      <c r="I478" s="150"/>
      <c r="J478" s="83">
        <f>+J479</f>
        <v>11</v>
      </c>
      <c r="K478" s="83">
        <f t="shared" ref="K478:L478" si="168">+K479</f>
        <v>11</v>
      </c>
      <c r="L478" s="83">
        <f t="shared" si="168"/>
        <v>11</v>
      </c>
    </row>
    <row r="479" spans="1:12" s="30" customFormat="1" ht="18" customHeight="1" x14ac:dyDescent="0.3">
      <c r="A479" s="1"/>
      <c r="B479" s="87" t="s">
        <v>547</v>
      </c>
      <c r="C479" s="111" t="s">
        <v>226</v>
      </c>
      <c r="D479" s="111" t="s">
        <v>38</v>
      </c>
      <c r="E479" s="111" t="s">
        <v>1</v>
      </c>
      <c r="F479" s="111" t="s">
        <v>65</v>
      </c>
      <c r="G479" s="117" t="s">
        <v>181</v>
      </c>
      <c r="H479" s="117" t="s">
        <v>21</v>
      </c>
      <c r="I479" s="117" t="s">
        <v>83</v>
      </c>
      <c r="J479" s="162">
        <v>11</v>
      </c>
      <c r="K479" s="162">
        <v>11</v>
      </c>
      <c r="L479" s="162">
        <v>11</v>
      </c>
    </row>
    <row r="480" spans="1:12" s="19" customFormat="1" ht="48.6" customHeight="1" x14ac:dyDescent="0.3">
      <c r="A480" s="29" t="s">
        <v>108</v>
      </c>
      <c r="B480" s="86" t="s">
        <v>504</v>
      </c>
      <c r="C480" s="115" t="s">
        <v>305</v>
      </c>
      <c r="D480" s="115" t="s">
        <v>36</v>
      </c>
      <c r="E480" s="115" t="s">
        <v>2</v>
      </c>
      <c r="F480" s="98" t="s">
        <v>3</v>
      </c>
      <c r="G480" s="120"/>
      <c r="H480" s="121"/>
      <c r="I480" s="122"/>
      <c r="J480" s="131">
        <f>SUM(J481+J484)</f>
        <v>37265.5</v>
      </c>
      <c r="K480" s="131">
        <f t="shared" ref="K480:L480" si="169">SUM(K481+K484)</f>
        <v>0</v>
      </c>
      <c r="L480" s="131">
        <f t="shared" si="169"/>
        <v>0</v>
      </c>
    </row>
    <row r="481" spans="1:16" s="60" customFormat="1" ht="37.5" customHeight="1" x14ac:dyDescent="0.3">
      <c r="A481" s="17"/>
      <c r="B481" s="183" t="s">
        <v>659</v>
      </c>
      <c r="C481" s="115" t="s">
        <v>305</v>
      </c>
      <c r="D481" s="115" t="s">
        <v>38</v>
      </c>
      <c r="E481" s="115" t="s">
        <v>2</v>
      </c>
      <c r="F481" s="98" t="s">
        <v>3</v>
      </c>
      <c r="G481" s="120"/>
      <c r="H481" s="121"/>
      <c r="I481" s="122"/>
      <c r="J481" s="131">
        <f>J482</f>
        <v>6360.8</v>
      </c>
      <c r="K481" s="131">
        <f t="shared" ref="K481:L481" si="170">K482</f>
        <v>0</v>
      </c>
      <c r="L481" s="131">
        <f t="shared" si="170"/>
        <v>0</v>
      </c>
    </row>
    <row r="482" spans="1:16" s="82" customFormat="1" ht="34.5" customHeight="1" x14ac:dyDescent="0.3">
      <c r="A482" s="27"/>
      <c r="B482" s="86" t="s">
        <v>660</v>
      </c>
      <c r="C482" s="115" t="s">
        <v>305</v>
      </c>
      <c r="D482" s="115" t="s">
        <v>38</v>
      </c>
      <c r="E482" s="115" t="s">
        <v>1</v>
      </c>
      <c r="F482" s="98" t="s">
        <v>3</v>
      </c>
      <c r="G482" s="120"/>
      <c r="H482" s="121"/>
      <c r="I482" s="122"/>
      <c r="J482" s="131">
        <f>J483</f>
        <v>6360.8</v>
      </c>
      <c r="K482" s="131">
        <f t="shared" ref="K482:L482" si="171">K483</f>
        <v>0</v>
      </c>
      <c r="L482" s="131">
        <f t="shared" si="171"/>
        <v>0</v>
      </c>
    </row>
    <row r="483" spans="1:16" s="30" customFormat="1" ht="31.5" customHeight="1" x14ac:dyDescent="0.3">
      <c r="A483" s="29"/>
      <c r="B483" s="87" t="s">
        <v>613</v>
      </c>
      <c r="C483" s="111" t="s">
        <v>305</v>
      </c>
      <c r="D483" s="111" t="s">
        <v>38</v>
      </c>
      <c r="E483" s="111" t="s">
        <v>1</v>
      </c>
      <c r="F483" s="130" t="s">
        <v>67</v>
      </c>
      <c r="G483" s="123" t="s">
        <v>186</v>
      </c>
      <c r="H483" s="111" t="s">
        <v>1</v>
      </c>
      <c r="I483" s="124" t="s">
        <v>85</v>
      </c>
      <c r="J483" s="162">
        <v>6360.8</v>
      </c>
      <c r="K483" s="162">
        <v>0</v>
      </c>
      <c r="L483" s="162">
        <v>0</v>
      </c>
    </row>
    <row r="484" spans="1:16" s="60" customFormat="1" ht="31.15" customHeight="1" x14ac:dyDescent="0.3">
      <c r="A484" s="17" t="s">
        <v>222</v>
      </c>
      <c r="B484" s="86" t="s">
        <v>572</v>
      </c>
      <c r="C484" s="115" t="s">
        <v>305</v>
      </c>
      <c r="D484" s="115" t="s">
        <v>38</v>
      </c>
      <c r="E484" s="115" t="s">
        <v>7</v>
      </c>
      <c r="F484" s="98" t="s">
        <v>3</v>
      </c>
      <c r="G484" s="120"/>
      <c r="H484" s="121"/>
      <c r="I484" s="122"/>
      <c r="J484" s="131">
        <f>+J485+J488</f>
        <v>30904.7</v>
      </c>
      <c r="K484" s="131">
        <f t="shared" ref="K484:L484" si="172">K485</f>
        <v>0</v>
      </c>
      <c r="L484" s="131">
        <f t="shared" si="172"/>
        <v>0</v>
      </c>
    </row>
    <row r="485" spans="1:16" s="11" customFormat="1" ht="27" customHeight="1" x14ac:dyDescent="0.3">
      <c r="A485" s="10" t="s">
        <v>507</v>
      </c>
      <c r="B485" s="86" t="s">
        <v>505</v>
      </c>
      <c r="C485" s="115" t="s">
        <v>305</v>
      </c>
      <c r="D485" s="115" t="s">
        <v>38</v>
      </c>
      <c r="E485" s="115" t="s">
        <v>7</v>
      </c>
      <c r="F485" s="98" t="s">
        <v>3</v>
      </c>
      <c r="G485" s="120"/>
      <c r="H485" s="121"/>
      <c r="I485" s="122"/>
      <c r="J485" s="131">
        <f>+J486</f>
        <v>14164.7</v>
      </c>
      <c r="K485" s="131">
        <f t="shared" ref="K485:L485" si="173">+K486</f>
        <v>0</v>
      </c>
      <c r="L485" s="131">
        <f t="shared" si="173"/>
        <v>0</v>
      </c>
    </row>
    <row r="486" spans="1:16" s="30" customFormat="1" ht="19.899999999999999" customHeight="1" x14ac:dyDescent="0.3">
      <c r="A486" s="1"/>
      <c r="B486" s="86" t="s">
        <v>545</v>
      </c>
      <c r="C486" s="111" t="s">
        <v>305</v>
      </c>
      <c r="D486" s="111" t="s">
        <v>38</v>
      </c>
      <c r="E486" s="111" t="s">
        <v>7</v>
      </c>
      <c r="F486" s="130" t="s">
        <v>506</v>
      </c>
      <c r="G486" s="148"/>
      <c r="H486" s="149"/>
      <c r="I486" s="150"/>
      <c r="J486" s="162">
        <f>+J487</f>
        <v>14164.7</v>
      </c>
      <c r="K486" s="162">
        <f t="shared" ref="K486:L486" si="174">+K487</f>
        <v>0</v>
      </c>
      <c r="L486" s="162">
        <f t="shared" si="174"/>
        <v>0</v>
      </c>
    </row>
    <row r="487" spans="1:16" s="30" customFormat="1" ht="17.45" customHeight="1" x14ac:dyDescent="0.3">
      <c r="A487" s="1"/>
      <c r="B487" s="184" t="s">
        <v>184</v>
      </c>
      <c r="C487" s="111" t="s">
        <v>305</v>
      </c>
      <c r="D487" s="111" t="s">
        <v>38</v>
      </c>
      <c r="E487" s="111" t="s">
        <v>7</v>
      </c>
      <c r="F487" s="130" t="s">
        <v>506</v>
      </c>
      <c r="G487" s="123" t="s">
        <v>185</v>
      </c>
      <c r="H487" s="111" t="s">
        <v>21</v>
      </c>
      <c r="I487" s="124" t="s">
        <v>83</v>
      </c>
      <c r="J487" s="162">
        <v>14164.7</v>
      </c>
      <c r="K487" s="162">
        <v>0</v>
      </c>
      <c r="L487" s="162">
        <v>0</v>
      </c>
    </row>
    <row r="488" spans="1:16" s="30" customFormat="1" ht="35.450000000000003" customHeight="1" x14ac:dyDescent="0.3">
      <c r="A488" s="1"/>
      <c r="B488" s="86" t="s">
        <v>526</v>
      </c>
      <c r="C488" s="115" t="s">
        <v>305</v>
      </c>
      <c r="D488" s="115" t="s">
        <v>38</v>
      </c>
      <c r="E488" s="115" t="s">
        <v>4</v>
      </c>
      <c r="F488" s="98" t="s">
        <v>3</v>
      </c>
      <c r="G488" s="120"/>
      <c r="H488" s="121"/>
      <c r="I488" s="122"/>
      <c r="J488" s="131">
        <f>+J489</f>
        <v>16740</v>
      </c>
      <c r="K488" s="131">
        <f t="shared" ref="K488:L488" si="175">+K489</f>
        <v>0</v>
      </c>
      <c r="L488" s="131">
        <f t="shared" si="175"/>
        <v>0</v>
      </c>
    </row>
    <row r="489" spans="1:16" s="30" customFormat="1" ht="30" customHeight="1" x14ac:dyDescent="0.3">
      <c r="A489" s="1"/>
      <c r="B489" s="86" t="s">
        <v>528</v>
      </c>
      <c r="C489" s="111" t="s">
        <v>305</v>
      </c>
      <c r="D489" s="111" t="s">
        <v>38</v>
      </c>
      <c r="E489" s="111" t="s">
        <v>4</v>
      </c>
      <c r="F489" s="130" t="s">
        <v>3</v>
      </c>
      <c r="G489" s="123"/>
      <c r="H489" s="126"/>
      <c r="I489" s="124"/>
      <c r="J489" s="162">
        <f>+J490</f>
        <v>16740</v>
      </c>
      <c r="K489" s="162">
        <f t="shared" ref="K489:L489" si="176">+K490</f>
        <v>0</v>
      </c>
      <c r="L489" s="162">
        <f t="shared" si="176"/>
        <v>0</v>
      </c>
    </row>
    <row r="490" spans="1:16" s="30" customFormat="1" ht="18.600000000000001" customHeight="1" x14ac:dyDescent="0.3">
      <c r="A490" s="1"/>
      <c r="B490" s="86" t="s">
        <v>527</v>
      </c>
      <c r="C490" s="111" t="s">
        <v>305</v>
      </c>
      <c r="D490" s="111" t="s">
        <v>38</v>
      </c>
      <c r="E490" s="111" t="s">
        <v>4</v>
      </c>
      <c r="F490" s="130" t="s">
        <v>529</v>
      </c>
      <c r="G490" s="111" t="s">
        <v>181</v>
      </c>
      <c r="H490" s="111" t="s">
        <v>21</v>
      </c>
      <c r="I490" s="111" t="s">
        <v>83</v>
      </c>
      <c r="J490" s="162">
        <v>16740</v>
      </c>
      <c r="K490" s="162">
        <v>0</v>
      </c>
      <c r="L490" s="162">
        <v>0</v>
      </c>
    </row>
    <row r="491" spans="1:16" s="81" customFormat="1" ht="52.5" customHeight="1" x14ac:dyDescent="0.3">
      <c r="A491" s="29" t="s">
        <v>118</v>
      </c>
      <c r="B491" s="185" t="s">
        <v>632</v>
      </c>
      <c r="C491" s="115" t="s">
        <v>524</v>
      </c>
      <c r="D491" s="115" t="s">
        <v>36</v>
      </c>
      <c r="E491" s="115" t="s">
        <v>2</v>
      </c>
      <c r="F491" s="98" t="s">
        <v>3</v>
      </c>
      <c r="G491" s="120"/>
      <c r="H491" s="121"/>
      <c r="I491" s="122"/>
      <c r="J491" s="131">
        <f t="shared" ref="J491:L493" si="177">J492</f>
        <v>127800</v>
      </c>
      <c r="K491" s="131">
        <f t="shared" si="177"/>
        <v>0</v>
      </c>
      <c r="L491" s="131">
        <f t="shared" si="177"/>
        <v>0</v>
      </c>
    </row>
    <row r="492" spans="1:16" s="39" customFormat="1" ht="63.75" customHeight="1" x14ac:dyDescent="0.3">
      <c r="A492" s="17" t="s">
        <v>225</v>
      </c>
      <c r="B492" s="185" t="s">
        <v>644</v>
      </c>
      <c r="C492" s="115" t="s">
        <v>524</v>
      </c>
      <c r="D492" s="115" t="s">
        <v>70</v>
      </c>
      <c r="E492" s="115" t="s">
        <v>2</v>
      </c>
      <c r="F492" s="98" t="s">
        <v>642</v>
      </c>
      <c r="G492" s="120"/>
      <c r="H492" s="121"/>
      <c r="I492" s="122"/>
      <c r="J492" s="131">
        <f t="shared" si="177"/>
        <v>127800</v>
      </c>
      <c r="K492" s="131">
        <f t="shared" si="177"/>
        <v>0</v>
      </c>
      <c r="L492" s="131">
        <f t="shared" si="177"/>
        <v>0</v>
      </c>
    </row>
    <row r="493" spans="1:16" s="30" customFormat="1" ht="40.5" customHeight="1" x14ac:dyDescent="0.3">
      <c r="A493" s="1"/>
      <c r="B493" s="185" t="s">
        <v>645</v>
      </c>
      <c r="C493" s="111" t="s">
        <v>524</v>
      </c>
      <c r="D493" s="111" t="s">
        <v>70</v>
      </c>
      <c r="E493" s="111" t="s">
        <v>1</v>
      </c>
      <c r="F493" s="130" t="s">
        <v>3</v>
      </c>
      <c r="G493" s="123"/>
      <c r="H493" s="126"/>
      <c r="I493" s="124"/>
      <c r="J493" s="162">
        <f t="shared" si="177"/>
        <v>127800</v>
      </c>
      <c r="K493" s="162">
        <f t="shared" si="177"/>
        <v>0</v>
      </c>
      <c r="L493" s="162">
        <f t="shared" si="177"/>
        <v>0</v>
      </c>
    </row>
    <row r="494" spans="1:16" s="30" customFormat="1" ht="32.25" customHeight="1" x14ac:dyDescent="0.3">
      <c r="A494" s="1"/>
      <c r="B494" s="87" t="s">
        <v>643</v>
      </c>
      <c r="C494" s="111" t="s">
        <v>524</v>
      </c>
      <c r="D494" s="111" t="s">
        <v>70</v>
      </c>
      <c r="E494" s="111" t="s">
        <v>1</v>
      </c>
      <c r="F494" s="130" t="s">
        <v>585</v>
      </c>
      <c r="G494" s="123" t="s">
        <v>186</v>
      </c>
      <c r="H494" s="111" t="s">
        <v>5</v>
      </c>
      <c r="I494" s="124" t="s">
        <v>30</v>
      </c>
      <c r="J494" s="162">
        <v>127800</v>
      </c>
      <c r="K494" s="162">
        <v>0</v>
      </c>
      <c r="L494" s="162">
        <v>0</v>
      </c>
    </row>
    <row r="495" spans="1:16" s="19" customFormat="1" ht="30" customHeight="1" x14ac:dyDescent="0.3">
      <c r="A495" s="29" t="s">
        <v>226</v>
      </c>
      <c r="B495" s="86" t="s">
        <v>479</v>
      </c>
      <c r="C495" s="115" t="s">
        <v>30</v>
      </c>
      <c r="D495" s="115" t="s">
        <v>36</v>
      </c>
      <c r="E495" s="115" t="s">
        <v>2</v>
      </c>
      <c r="F495" s="98" t="s">
        <v>3</v>
      </c>
      <c r="G495" s="120"/>
      <c r="H495" s="121"/>
      <c r="I495" s="122"/>
      <c r="J495" s="131">
        <f>+J496+J499</f>
        <v>1283.5999999999999</v>
      </c>
      <c r="K495" s="131">
        <f t="shared" ref="K495:P495" si="178">+K496+K499</f>
        <v>0</v>
      </c>
      <c r="L495" s="131">
        <f t="shared" si="178"/>
        <v>1252</v>
      </c>
      <c r="M495" s="56">
        <f t="shared" si="178"/>
        <v>0</v>
      </c>
      <c r="N495" s="56">
        <f t="shared" si="178"/>
        <v>0</v>
      </c>
      <c r="O495" s="56">
        <f t="shared" si="178"/>
        <v>0</v>
      </c>
      <c r="P495" s="56">
        <f t="shared" si="178"/>
        <v>0</v>
      </c>
    </row>
    <row r="496" spans="1:16" s="60" customFormat="1" ht="34.9" customHeight="1" x14ac:dyDescent="0.3">
      <c r="A496" s="17" t="s">
        <v>227</v>
      </c>
      <c r="B496" s="86" t="s">
        <v>486</v>
      </c>
      <c r="C496" s="115" t="s">
        <v>30</v>
      </c>
      <c r="D496" s="115" t="s">
        <v>70</v>
      </c>
      <c r="E496" s="115" t="s">
        <v>2</v>
      </c>
      <c r="F496" s="98" t="s">
        <v>3</v>
      </c>
      <c r="G496" s="120"/>
      <c r="H496" s="121"/>
      <c r="I496" s="122"/>
      <c r="J496" s="131">
        <f>+J497</f>
        <v>0</v>
      </c>
      <c r="K496" s="131">
        <f t="shared" ref="K496:L496" si="179">+K497</f>
        <v>0</v>
      </c>
      <c r="L496" s="131">
        <f t="shared" si="179"/>
        <v>1252</v>
      </c>
    </row>
    <row r="497" spans="1:12" s="30" customFormat="1" ht="48.75" customHeight="1" x14ac:dyDescent="0.3">
      <c r="A497" s="1"/>
      <c r="B497" s="86" t="s">
        <v>544</v>
      </c>
      <c r="C497" s="111" t="s">
        <v>30</v>
      </c>
      <c r="D497" s="111" t="s">
        <v>70</v>
      </c>
      <c r="E497" s="111" t="s">
        <v>2</v>
      </c>
      <c r="F497" s="130" t="s">
        <v>487</v>
      </c>
      <c r="G497" s="148"/>
      <c r="H497" s="149"/>
      <c r="I497" s="150"/>
      <c r="J497" s="162">
        <f>+J498</f>
        <v>0</v>
      </c>
      <c r="K497" s="162">
        <f t="shared" ref="K497:L497" si="180">+K498</f>
        <v>0</v>
      </c>
      <c r="L497" s="162">
        <f t="shared" si="180"/>
        <v>1252</v>
      </c>
    </row>
    <row r="498" spans="1:12" s="30" customFormat="1" ht="17.45" customHeight="1" x14ac:dyDescent="0.3">
      <c r="A498" s="1"/>
      <c r="B498" s="87" t="s">
        <v>374</v>
      </c>
      <c r="C498" s="111" t="s">
        <v>30</v>
      </c>
      <c r="D498" s="111" t="s">
        <v>70</v>
      </c>
      <c r="E498" s="111" t="s">
        <v>2</v>
      </c>
      <c r="F498" s="130" t="s">
        <v>487</v>
      </c>
      <c r="G498" s="123" t="s">
        <v>191</v>
      </c>
      <c r="H498" s="111" t="s">
        <v>30</v>
      </c>
      <c r="I498" s="124" t="s">
        <v>30</v>
      </c>
      <c r="J498" s="162">
        <v>0</v>
      </c>
      <c r="K498" s="162">
        <v>0</v>
      </c>
      <c r="L498" s="162">
        <v>1252</v>
      </c>
    </row>
    <row r="499" spans="1:12" s="60" customFormat="1" ht="47.25" customHeight="1" x14ac:dyDescent="0.3">
      <c r="A499" s="17" t="s">
        <v>513</v>
      </c>
      <c r="B499" s="86" t="s">
        <v>480</v>
      </c>
      <c r="C499" s="115" t="s">
        <v>30</v>
      </c>
      <c r="D499" s="115" t="s">
        <v>81</v>
      </c>
      <c r="E499" s="115" t="s">
        <v>7</v>
      </c>
      <c r="F499" s="98" t="s">
        <v>3</v>
      </c>
      <c r="G499" s="120"/>
      <c r="H499" s="121"/>
      <c r="I499" s="122"/>
      <c r="J499" s="131">
        <f>+J500</f>
        <v>1283.5999999999999</v>
      </c>
      <c r="K499" s="131">
        <f t="shared" ref="K499:L499" si="181">K500</f>
        <v>0</v>
      </c>
      <c r="L499" s="131">
        <f t="shared" si="181"/>
        <v>0</v>
      </c>
    </row>
    <row r="500" spans="1:12" s="30" customFormat="1" ht="18" customHeight="1" x14ac:dyDescent="0.3">
      <c r="A500" s="1"/>
      <c r="B500" s="86" t="s">
        <v>543</v>
      </c>
      <c r="C500" s="111" t="s">
        <v>30</v>
      </c>
      <c r="D500" s="111" t="s">
        <v>81</v>
      </c>
      <c r="E500" s="111" t="s">
        <v>7</v>
      </c>
      <c r="F500" s="130" t="s">
        <v>481</v>
      </c>
      <c r="G500" s="148"/>
      <c r="H500" s="149"/>
      <c r="I500" s="150"/>
      <c r="J500" s="162">
        <f>+J501</f>
        <v>1283.5999999999999</v>
      </c>
      <c r="K500" s="162">
        <v>0</v>
      </c>
      <c r="L500" s="162">
        <v>0</v>
      </c>
    </row>
    <row r="501" spans="1:12" s="30" customFormat="1" ht="19.149999999999999" customHeight="1" x14ac:dyDescent="0.3">
      <c r="A501" s="1"/>
      <c r="B501" s="87" t="s">
        <v>374</v>
      </c>
      <c r="C501" s="111" t="s">
        <v>30</v>
      </c>
      <c r="D501" s="111" t="s">
        <v>81</v>
      </c>
      <c r="E501" s="111" t="s">
        <v>7</v>
      </c>
      <c r="F501" s="130" t="s">
        <v>481</v>
      </c>
      <c r="G501" s="123" t="s">
        <v>191</v>
      </c>
      <c r="H501" s="111" t="s">
        <v>21</v>
      </c>
      <c r="I501" s="124" t="s">
        <v>83</v>
      </c>
      <c r="J501" s="162">
        <v>1283.5999999999999</v>
      </c>
      <c r="K501" s="162">
        <v>0</v>
      </c>
      <c r="L501" s="162">
        <v>0</v>
      </c>
    </row>
    <row r="502" spans="1:12" s="19" customFormat="1" ht="30.75" customHeight="1" x14ac:dyDescent="0.3">
      <c r="A502" s="29" t="s">
        <v>305</v>
      </c>
      <c r="B502" s="86" t="s">
        <v>354</v>
      </c>
      <c r="C502" s="115" t="s">
        <v>85</v>
      </c>
      <c r="D502" s="115" t="s">
        <v>36</v>
      </c>
      <c r="E502" s="115" t="s">
        <v>36</v>
      </c>
      <c r="F502" s="115" t="s">
        <v>3</v>
      </c>
      <c r="G502" s="115"/>
      <c r="H502" s="115"/>
      <c r="I502" s="115"/>
      <c r="J502" s="105">
        <f>+J503+J508</f>
        <v>2437</v>
      </c>
      <c r="K502" s="105">
        <f t="shared" ref="K502:L502" si="182">+K503+K508</f>
        <v>36722.800000000003</v>
      </c>
      <c r="L502" s="105">
        <f t="shared" si="182"/>
        <v>2437</v>
      </c>
    </row>
    <row r="503" spans="1:12" s="60" customFormat="1" ht="24.75" customHeight="1" x14ac:dyDescent="0.3">
      <c r="A503" s="61" t="s">
        <v>261</v>
      </c>
      <c r="B503" s="86" t="s">
        <v>491</v>
      </c>
      <c r="C503" s="100" t="s">
        <v>85</v>
      </c>
      <c r="D503" s="115" t="s">
        <v>36</v>
      </c>
      <c r="E503" s="115" t="s">
        <v>2</v>
      </c>
      <c r="F503" s="98" t="s">
        <v>3</v>
      </c>
      <c r="G503" s="98"/>
      <c r="H503" s="99"/>
      <c r="I503" s="100"/>
      <c r="J503" s="131">
        <f>+J504+J506</f>
        <v>0</v>
      </c>
      <c r="K503" s="131">
        <f t="shared" ref="K503:L503" si="183">+K504+K506</f>
        <v>34285.800000000003</v>
      </c>
      <c r="L503" s="131">
        <f t="shared" si="183"/>
        <v>0</v>
      </c>
    </row>
    <row r="504" spans="1:12" s="30" customFormat="1" ht="21.6" customHeight="1" x14ac:dyDescent="0.3">
      <c r="A504" s="58"/>
      <c r="B504" s="87" t="s">
        <v>614</v>
      </c>
      <c r="C504" s="116" t="s">
        <v>85</v>
      </c>
      <c r="D504" s="111" t="s">
        <v>70</v>
      </c>
      <c r="E504" s="111" t="s">
        <v>379</v>
      </c>
      <c r="F504" s="111" t="s">
        <v>492</v>
      </c>
      <c r="G504" s="148"/>
      <c r="H504" s="149"/>
      <c r="I504" s="150"/>
      <c r="J504" s="83">
        <f>+J505</f>
        <v>0</v>
      </c>
      <c r="K504" s="83">
        <f t="shared" ref="K504:L504" si="184">+K505</f>
        <v>20000</v>
      </c>
      <c r="L504" s="83">
        <f t="shared" si="184"/>
        <v>0</v>
      </c>
    </row>
    <row r="505" spans="1:12" s="30" customFormat="1" ht="17.45" customHeight="1" x14ac:dyDescent="0.3">
      <c r="A505" s="58"/>
      <c r="B505" s="87" t="s">
        <v>180</v>
      </c>
      <c r="C505" s="116" t="s">
        <v>85</v>
      </c>
      <c r="D505" s="111" t="s">
        <v>70</v>
      </c>
      <c r="E505" s="111" t="s">
        <v>379</v>
      </c>
      <c r="F505" s="111" t="s">
        <v>492</v>
      </c>
      <c r="G505" s="107" t="s">
        <v>191</v>
      </c>
      <c r="H505" s="107" t="s">
        <v>74</v>
      </c>
      <c r="I505" s="107" t="s">
        <v>7</v>
      </c>
      <c r="J505" s="83">
        <v>0</v>
      </c>
      <c r="K505" s="83">
        <v>20000</v>
      </c>
      <c r="L505" s="83">
        <v>0</v>
      </c>
    </row>
    <row r="506" spans="1:12" s="30" customFormat="1" ht="34.15" customHeight="1" x14ac:dyDescent="0.3">
      <c r="A506" s="58"/>
      <c r="B506" s="184" t="s">
        <v>615</v>
      </c>
      <c r="C506" s="116" t="s">
        <v>85</v>
      </c>
      <c r="D506" s="111" t="s">
        <v>70</v>
      </c>
      <c r="E506" s="111" t="s">
        <v>379</v>
      </c>
      <c r="F506" s="111" t="s">
        <v>380</v>
      </c>
      <c r="G506" s="148"/>
      <c r="H506" s="149"/>
      <c r="I506" s="150"/>
      <c r="J506" s="83">
        <f>+J507</f>
        <v>0</v>
      </c>
      <c r="K506" s="83">
        <f t="shared" ref="K506:L506" si="185">+K507</f>
        <v>14285.8</v>
      </c>
      <c r="L506" s="83">
        <f t="shared" si="185"/>
        <v>0</v>
      </c>
    </row>
    <row r="507" spans="1:12" s="30" customFormat="1" ht="18.600000000000001" customHeight="1" x14ac:dyDescent="0.3">
      <c r="A507" s="58"/>
      <c r="B507" s="184" t="s">
        <v>251</v>
      </c>
      <c r="C507" s="116" t="s">
        <v>85</v>
      </c>
      <c r="D507" s="111" t="s">
        <v>70</v>
      </c>
      <c r="E507" s="111" t="s">
        <v>379</v>
      </c>
      <c r="F507" s="111" t="s">
        <v>380</v>
      </c>
      <c r="G507" s="117" t="s">
        <v>191</v>
      </c>
      <c r="H507" s="117" t="s">
        <v>74</v>
      </c>
      <c r="I507" s="117" t="s">
        <v>7</v>
      </c>
      <c r="J507" s="83">
        <v>0</v>
      </c>
      <c r="K507" s="83">
        <v>14285.8</v>
      </c>
      <c r="L507" s="83">
        <v>0</v>
      </c>
    </row>
    <row r="508" spans="1:12" s="60" customFormat="1" ht="34.15" customHeight="1" x14ac:dyDescent="0.3">
      <c r="A508" s="61" t="s">
        <v>633</v>
      </c>
      <c r="B508" s="86" t="s">
        <v>493</v>
      </c>
      <c r="C508" s="100" t="s">
        <v>85</v>
      </c>
      <c r="D508" s="115" t="s">
        <v>81</v>
      </c>
      <c r="E508" s="115" t="s">
        <v>2</v>
      </c>
      <c r="F508" s="98" t="s">
        <v>3</v>
      </c>
      <c r="G508" s="98"/>
      <c r="H508" s="99"/>
      <c r="I508" s="100"/>
      <c r="J508" s="131">
        <f>J509</f>
        <v>2437</v>
      </c>
      <c r="K508" s="131">
        <f t="shared" ref="K508:L508" si="186">K509</f>
        <v>2437</v>
      </c>
      <c r="L508" s="131">
        <f t="shared" si="186"/>
        <v>2437</v>
      </c>
    </row>
    <row r="509" spans="1:12" s="30" customFormat="1" ht="30.6" customHeight="1" x14ac:dyDescent="0.3">
      <c r="A509" s="58"/>
      <c r="B509" s="87" t="s">
        <v>616</v>
      </c>
      <c r="C509" s="116" t="s">
        <v>85</v>
      </c>
      <c r="D509" s="111" t="s">
        <v>81</v>
      </c>
      <c r="E509" s="111" t="s">
        <v>2</v>
      </c>
      <c r="F509" s="111" t="s">
        <v>325</v>
      </c>
      <c r="G509" s="107" t="s">
        <v>191</v>
      </c>
      <c r="H509" s="107" t="s">
        <v>74</v>
      </c>
      <c r="I509" s="107" t="s">
        <v>7</v>
      </c>
      <c r="J509" s="83">
        <v>2437</v>
      </c>
      <c r="K509" s="83">
        <v>2437</v>
      </c>
      <c r="L509" s="83">
        <v>2437</v>
      </c>
    </row>
    <row r="510" spans="1:12" s="19" customFormat="1" ht="47.25" x14ac:dyDescent="0.3">
      <c r="A510" s="57" t="s">
        <v>524</v>
      </c>
      <c r="B510" s="86" t="s">
        <v>223</v>
      </c>
      <c r="C510" s="100" t="s">
        <v>224</v>
      </c>
      <c r="D510" s="115" t="s">
        <v>36</v>
      </c>
      <c r="E510" s="115" t="s">
        <v>2</v>
      </c>
      <c r="F510" s="115" t="s">
        <v>3</v>
      </c>
      <c r="G510" s="110"/>
      <c r="H510" s="110"/>
      <c r="I510" s="110"/>
      <c r="J510" s="105">
        <f>+J511</f>
        <v>11249.3</v>
      </c>
      <c r="K510" s="105">
        <f t="shared" ref="K510:L510" si="187">+K511</f>
        <v>7375.2</v>
      </c>
      <c r="L510" s="105">
        <f t="shared" si="187"/>
        <v>8131.4</v>
      </c>
    </row>
    <row r="511" spans="1:12" s="60" customFormat="1" ht="35.450000000000003" customHeight="1" x14ac:dyDescent="0.3">
      <c r="A511" s="17" t="s">
        <v>525</v>
      </c>
      <c r="B511" s="86" t="s">
        <v>542</v>
      </c>
      <c r="C511" s="115" t="s">
        <v>224</v>
      </c>
      <c r="D511" s="115" t="s">
        <v>81</v>
      </c>
      <c r="E511" s="115" t="s">
        <v>7</v>
      </c>
      <c r="F511" s="115" t="s">
        <v>3</v>
      </c>
      <c r="G511" s="110"/>
      <c r="H511" s="110"/>
      <c r="I511" s="110"/>
      <c r="J511" s="105">
        <f>J512</f>
        <v>11249.3</v>
      </c>
      <c r="K511" s="105">
        <f>K512</f>
        <v>7375.2</v>
      </c>
      <c r="L511" s="105">
        <f>L512</f>
        <v>8131.4</v>
      </c>
    </row>
    <row r="512" spans="1:12" s="18" customFormat="1" ht="39" customHeight="1" x14ac:dyDescent="0.3">
      <c r="A512" s="10"/>
      <c r="B512" s="86" t="s">
        <v>541</v>
      </c>
      <c r="C512" s="115" t="s">
        <v>224</v>
      </c>
      <c r="D512" s="115" t="s">
        <v>81</v>
      </c>
      <c r="E512" s="115" t="s">
        <v>7</v>
      </c>
      <c r="F512" s="115" t="s">
        <v>308</v>
      </c>
      <c r="G512" s="110"/>
      <c r="H512" s="110"/>
      <c r="I512" s="110"/>
      <c r="J512" s="105">
        <f>SUM(J513)</f>
        <v>11249.3</v>
      </c>
      <c r="K512" s="105">
        <f t="shared" ref="K512:L512" si="188">SUM(K513)</f>
        <v>7375.2</v>
      </c>
      <c r="L512" s="105">
        <f t="shared" si="188"/>
        <v>8131.4</v>
      </c>
    </row>
    <row r="513" spans="1:16" s="30" customFormat="1" x14ac:dyDescent="0.3">
      <c r="A513" s="1"/>
      <c r="B513" s="109" t="s">
        <v>180</v>
      </c>
      <c r="C513" s="111" t="s">
        <v>224</v>
      </c>
      <c r="D513" s="111" t="s">
        <v>81</v>
      </c>
      <c r="E513" s="111" t="s">
        <v>7</v>
      </c>
      <c r="F513" s="111" t="s">
        <v>308</v>
      </c>
      <c r="G513" s="111" t="s">
        <v>181</v>
      </c>
      <c r="H513" s="111" t="s">
        <v>21</v>
      </c>
      <c r="I513" s="111" t="s">
        <v>30</v>
      </c>
      <c r="J513" s="83">
        <v>11249.3</v>
      </c>
      <c r="K513" s="83">
        <v>7375.2</v>
      </c>
      <c r="L513" s="83">
        <v>8131.4</v>
      </c>
    </row>
    <row r="514" spans="1:16" s="19" customFormat="1" ht="36.6" customHeight="1" x14ac:dyDescent="0.3">
      <c r="A514" s="29" t="s">
        <v>438</v>
      </c>
      <c r="B514" s="86" t="s">
        <v>294</v>
      </c>
      <c r="C514" s="115" t="s">
        <v>295</v>
      </c>
      <c r="D514" s="115" t="s">
        <v>36</v>
      </c>
      <c r="E514" s="115" t="s">
        <v>2</v>
      </c>
      <c r="F514" s="115" t="s">
        <v>3</v>
      </c>
      <c r="G514" s="174"/>
      <c r="H514" s="175"/>
      <c r="I514" s="176"/>
      <c r="J514" s="105">
        <f>+J515</f>
        <v>3089.9</v>
      </c>
      <c r="K514" s="105">
        <f t="shared" ref="K514:L514" si="189">+K515</f>
        <v>3089.9</v>
      </c>
      <c r="L514" s="105">
        <f t="shared" si="189"/>
        <v>3089.9</v>
      </c>
    </row>
    <row r="515" spans="1:16" s="60" customFormat="1" ht="64.900000000000006" customHeight="1" x14ac:dyDescent="0.3">
      <c r="A515" s="17" t="s">
        <v>439</v>
      </c>
      <c r="B515" s="86" t="s">
        <v>390</v>
      </c>
      <c r="C515" s="115" t="s">
        <v>295</v>
      </c>
      <c r="D515" s="115" t="s">
        <v>81</v>
      </c>
      <c r="E515" s="115" t="s">
        <v>2</v>
      </c>
      <c r="F515" s="115" t="s">
        <v>3</v>
      </c>
      <c r="G515" s="120"/>
      <c r="H515" s="121"/>
      <c r="I515" s="122"/>
      <c r="J515" s="105">
        <f>J516</f>
        <v>3089.9</v>
      </c>
      <c r="K515" s="105">
        <f t="shared" ref="K515:L515" si="190">K516</f>
        <v>3089.9</v>
      </c>
      <c r="L515" s="105">
        <f t="shared" si="190"/>
        <v>3089.9</v>
      </c>
    </row>
    <row r="516" spans="1:16" s="30" customFormat="1" ht="17.45" customHeight="1" x14ac:dyDescent="0.3">
      <c r="A516" s="1"/>
      <c r="B516" s="87" t="s">
        <v>391</v>
      </c>
      <c r="C516" s="111" t="s">
        <v>295</v>
      </c>
      <c r="D516" s="111" t="s">
        <v>81</v>
      </c>
      <c r="E516" s="111" t="s">
        <v>1</v>
      </c>
      <c r="F516" s="111" t="s">
        <v>296</v>
      </c>
      <c r="G516" s="123" t="s">
        <v>191</v>
      </c>
      <c r="H516" s="111" t="s">
        <v>30</v>
      </c>
      <c r="I516" s="124" t="s">
        <v>4</v>
      </c>
      <c r="J516" s="83">
        <v>3089.9</v>
      </c>
      <c r="K516" s="83">
        <v>3089.9</v>
      </c>
      <c r="L516" s="83">
        <v>3089.9</v>
      </c>
    </row>
    <row r="517" spans="1:16" s="19" customFormat="1" ht="85.9" customHeight="1" x14ac:dyDescent="0.3">
      <c r="A517" s="29" t="s">
        <v>499</v>
      </c>
      <c r="B517" s="86" t="s">
        <v>454</v>
      </c>
      <c r="C517" s="115" t="s">
        <v>457</v>
      </c>
      <c r="D517" s="115" t="s">
        <v>81</v>
      </c>
      <c r="E517" s="115" t="s">
        <v>2</v>
      </c>
      <c r="F517" s="115" t="s">
        <v>3</v>
      </c>
      <c r="G517" s="123"/>
      <c r="H517" s="132"/>
      <c r="I517" s="124"/>
      <c r="J517" s="105">
        <f>+J518</f>
        <v>4007.6</v>
      </c>
      <c r="K517" s="105">
        <f t="shared" ref="K517:L517" si="191">+K518</f>
        <v>0</v>
      </c>
      <c r="L517" s="105">
        <f t="shared" si="191"/>
        <v>0</v>
      </c>
    </row>
    <row r="518" spans="1:16" s="30" customFormat="1" ht="31.15" hidden="1" customHeight="1" x14ac:dyDescent="0.3">
      <c r="A518" s="17" t="s">
        <v>439</v>
      </c>
      <c r="B518" s="86" t="s">
        <v>455</v>
      </c>
      <c r="C518" s="115" t="s">
        <v>457</v>
      </c>
      <c r="D518" s="115" t="s">
        <v>81</v>
      </c>
      <c r="E518" s="115" t="s">
        <v>2</v>
      </c>
      <c r="F518" s="115" t="s">
        <v>3</v>
      </c>
      <c r="G518" s="123"/>
      <c r="H518" s="132"/>
      <c r="I518" s="124"/>
      <c r="J518" s="105">
        <f>+J519</f>
        <v>4007.6</v>
      </c>
      <c r="K518" s="105">
        <f t="shared" ref="K518:L518" si="192">+K519</f>
        <v>0</v>
      </c>
      <c r="L518" s="105">
        <f t="shared" si="192"/>
        <v>0</v>
      </c>
    </row>
    <row r="519" spans="1:16" s="60" customFormat="1" ht="31.15" customHeight="1" x14ac:dyDescent="0.3">
      <c r="A519" s="17" t="s">
        <v>634</v>
      </c>
      <c r="B519" s="86" t="s">
        <v>580</v>
      </c>
      <c r="C519" s="115" t="s">
        <v>457</v>
      </c>
      <c r="D519" s="115" t="s">
        <v>81</v>
      </c>
      <c r="E519" s="115" t="s">
        <v>1</v>
      </c>
      <c r="F519" s="115" t="s">
        <v>3</v>
      </c>
      <c r="G519" s="123"/>
      <c r="H519" s="132"/>
      <c r="I519" s="124"/>
      <c r="J519" s="105">
        <f>+J520</f>
        <v>4007.6</v>
      </c>
      <c r="K519" s="105">
        <f t="shared" ref="K519:L519" si="193">+K520</f>
        <v>0</v>
      </c>
      <c r="L519" s="105">
        <f t="shared" si="193"/>
        <v>0</v>
      </c>
    </row>
    <row r="520" spans="1:16" s="30" customFormat="1" ht="48" customHeight="1" x14ac:dyDescent="0.3">
      <c r="A520" s="1"/>
      <c r="B520" s="86" t="s">
        <v>458</v>
      </c>
      <c r="C520" s="115" t="s">
        <v>457</v>
      </c>
      <c r="D520" s="115" t="s">
        <v>81</v>
      </c>
      <c r="E520" s="115" t="s">
        <v>1</v>
      </c>
      <c r="F520" s="115" t="s">
        <v>3</v>
      </c>
      <c r="G520" s="120"/>
      <c r="H520" s="99"/>
      <c r="I520" s="122"/>
      <c r="J520" s="105">
        <f>+J521+J522+J523</f>
        <v>4007.6</v>
      </c>
      <c r="K520" s="105">
        <f t="shared" ref="K520:P520" si="194">+K521</f>
        <v>0</v>
      </c>
      <c r="L520" s="105">
        <f t="shared" si="194"/>
        <v>0</v>
      </c>
      <c r="M520" s="5">
        <f t="shared" si="194"/>
        <v>0</v>
      </c>
      <c r="N520" s="5">
        <f t="shared" si="194"/>
        <v>0</v>
      </c>
      <c r="O520" s="5">
        <f t="shared" si="194"/>
        <v>0</v>
      </c>
      <c r="P520" s="5">
        <f t="shared" si="194"/>
        <v>0</v>
      </c>
    </row>
    <row r="521" spans="1:16" s="30" customFormat="1" ht="20.45" hidden="1" customHeight="1" x14ac:dyDescent="0.3">
      <c r="A521" s="1"/>
      <c r="B521" s="87" t="s">
        <v>456</v>
      </c>
      <c r="C521" s="111" t="s">
        <v>457</v>
      </c>
      <c r="D521" s="111" t="s">
        <v>81</v>
      </c>
      <c r="E521" s="111" t="s">
        <v>1</v>
      </c>
      <c r="F521" s="116" t="s">
        <v>293</v>
      </c>
      <c r="G521" s="111" t="s">
        <v>191</v>
      </c>
      <c r="H521" s="111" t="s">
        <v>91</v>
      </c>
      <c r="I521" s="111" t="s">
        <v>4</v>
      </c>
      <c r="J521" s="83"/>
      <c r="K521" s="83"/>
      <c r="L521" s="83"/>
    </row>
    <row r="522" spans="1:16" s="30" customFormat="1" ht="20.45" customHeight="1" x14ac:dyDescent="0.3">
      <c r="A522" s="1"/>
      <c r="B522" s="87" t="s">
        <v>456</v>
      </c>
      <c r="C522" s="111" t="s">
        <v>457</v>
      </c>
      <c r="D522" s="111" t="s">
        <v>81</v>
      </c>
      <c r="E522" s="111" t="s">
        <v>1</v>
      </c>
      <c r="F522" s="116" t="s">
        <v>464</v>
      </c>
      <c r="G522" s="111" t="s">
        <v>191</v>
      </c>
      <c r="H522" s="111" t="s">
        <v>91</v>
      </c>
      <c r="I522" s="111" t="s">
        <v>4</v>
      </c>
      <c r="J522" s="83">
        <v>200</v>
      </c>
      <c r="K522" s="83"/>
      <c r="L522" s="83"/>
    </row>
    <row r="523" spans="1:16" s="30" customFormat="1" ht="20.45" customHeight="1" x14ac:dyDescent="0.3">
      <c r="A523" s="1"/>
      <c r="B523" s="87" t="s">
        <v>456</v>
      </c>
      <c r="C523" s="111" t="s">
        <v>457</v>
      </c>
      <c r="D523" s="111" t="s">
        <v>81</v>
      </c>
      <c r="E523" s="111" t="s">
        <v>1</v>
      </c>
      <c r="F523" s="116" t="s">
        <v>285</v>
      </c>
      <c r="G523" s="111" t="s">
        <v>191</v>
      </c>
      <c r="H523" s="111" t="s">
        <v>91</v>
      </c>
      <c r="I523" s="111" t="s">
        <v>4</v>
      </c>
      <c r="J523" s="83">
        <v>3807.6</v>
      </c>
      <c r="K523" s="83"/>
      <c r="L523" s="83"/>
    </row>
    <row r="524" spans="1:16" s="19" customFormat="1" ht="47.25" x14ac:dyDescent="0.3">
      <c r="A524" s="29" t="s">
        <v>521</v>
      </c>
      <c r="B524" s="86" t="s">
        <v>283</v>
      </c>
      <c r="C524" s="115" t="s">
        <v>284</v>
      </c>
      <c r="D524" s="115" t="s">
        <v>36</v>
      </c>
      <c r="E524" s="115" t="s">
        <v>2</v>
      </c>
      <c r="F524" s="100" t="s">
        <v>3</v>
      </c>
      <c r="G524" s="148"/>
      <c r="H524" s="149"/>
      <c r="I524" s="150"/>
      <c r="J524" s="105">
        <f>+J525+J528+J531+J533</f>
        <v>177408.9</v>
      </c>
      <c r="K524" s="105">
        <f>+K525+K531+K533+K528</f>
        <v>4053</v>
      </c>
      <c r="L524" s="105">
        <f>+L525+L531+L533+L528</f>
        <v>36898</v>
      </c>
    </row>
    <row r="525" spans="1:16" s="39" customFormat="1" ht="31.5" x14ac:dyDescent="0.3">
      <c r="A525" s="17" t="s">
        <v>522</v>
      </c>
      <c r="B525" s="86" t="s">
        <v>520</v>
      </c>
      <c r="C525" s="115" t="s">
        <v>284</v>
      </c>
      <c r="D525" s="115" t="s">
        <v>81</v>
      </c>
      <c r="E525" s="115" t="s">
        <v>1</v>
      </c>
      <c r="F525" s="115" t="s">
        <v>3</v>
      </c>
      <c r="G525" s="88"/>
      <c r="H525" s="89"/>
      <c r="I525" s="90"/>
      <c r="J525" s="105">
        <f>+J526</f>
        <v>0</v>
      </c>
      <c r="K525" s="105">
        <f t="shared" ref="K525:L526" si="195">+K526</f>
        <v>3898</v>
      </c>
      <c r="L525" s="105">
        <f t="shared" si="195"/>
        <v>3898</v>
      </c>
    </row>
    <row r="526" spans="1:16" s="39" customFormat="1" ht="47.25" x14ac:dyDescent="0.3">
      <c r="A526" s="17"/>
      <c r="B526" s="86" t="s">
        <v>540</v>
      </c>
      <c r="C526" s="111" t="s">
        <v>284</v>
      </c>
      <c r="D526" s="111" t="s">
        <v>81</v>
      </c>
      <c r="E526" s="111" t="s">
        <v>1</v>
      </c>
      <c r="F526" s="111" t="s">
        <v>392</v>
      </c>
      <c r="G526" s="186"/>
      <c r="H526" s="187"/>
      <c r="I526" s="188"/>
      <c r="J526" s="83">
        <f>+J527</f>
        <v>0</v>
      </c>
      <c r="K526" s="83">
        <f t="shared" si="195"/>
        <v>3898</v>
      </c>
      <c r="L526" s="83">
        <f t="shared" si="195"/>
        <v>3898</v>
      </c>
    </row>
    <row r="527" spans="1:16" s="26" customFormat="1" x14ac:dyDescent="0.3">
      <c r="A527" s="7"/>
      <c r="B527" s="87" t="s">
        <v>312</v>
      </c>
      <c r="C527" s="111" t="s">
        <v>284</v>
      </c>
      <c r="D527" s="111" t="s">
        <v>81</v>
      </c>
      <c r="E527" s="111" t="s">
        <v>1</v>
      </c>
      <c r="F527" s="111" t="s">
        <v>392</v>
      </c>
      <c r="G527" s="119" t="s">
        <v>191</v>
      </c>
      <c r="H527" s="106" t="s">
        <v>30</v>
      </c>
      <c r="I527" s="157" t="s">
        <v>7</v>
      </c>
      <c r="J527" s="83">
        <v>0</v>
      </c>
      <c r="K527" s="83">
        <v>3898</v>
      </c>
      <c r="L527" s="83">
        <v>3898</v>
      </c>
    </row>
    <row r="528" spans="1:16" s="60" customFormat="1" ht="47.25" x14ac:dyDescent="0.3">
      <c r="A528" s="17" t="s">
        <v>523</v>
      </c>
      <c r="B528" s="86" t="s">
        <v>488</v>
      </c>
      <c r="C528" s="115" t="s">
        <v>284</v>
      </c>
      <c r="D528" s="115" t="s">
        <v>70</v>
      </c>
      <c r="E528" s="115" t="s">
        <v>1</v>
      </c>
      <c r="F528" s="115" t="s">
        <v>3</v>
      </c>
      <c r="G528" s="97"/>
      <c r="H528" s="189"/>
      <c r="I528" s="190"/>
      <c r="J528" s="105">
        <f>+J529</f>
        <v>165498.9</v>
      </c>
      <c r="K528" s="105">
        <f t="shared" ref="K528:L529" si="196">+K529</f>
        <v>0</v>
      </c>
      <c r="L528" s="105">
        <f t="shared" si="196"/>
        <v>0</v>
      </c>
    </row>
    <row r="529" spans="1:16" s="26" customFormat="1" ht="31.9" customHeight="1" x14ac:dyDescent="0.3">
      <c r="A529" s="7"/>
      <c r="B529" s="86" t="s">
        <v>539</v>
      </c>
      <c r="C529" s="111" t="s">
        <v>284</v>
      </c>
      <c r="D529" s="111" t="s">
        <v>70</v>
      </c>
      <c r="E529" s="111" t="s">
        <v>1</v>
      </c>
      <c r="F529" s="111" t="s">
        <v>508</v>
      </c>
      <c r="G529" s="186"/>
      <c r="H529" s="187"/>
      <c r="I529" s="188"/>
      <c r="J529" s="83">
        <f>+J530</f>
        <v>165498.9</v>
      </c>
      <c r="K529" s="83">
        <f t="shared" si="196"/>
        <v>0</v>
      </c>
      <c r="L529" s="83">
        <f t="shared" si="196"/>
        <v>0</v>
      </c>
    </row>
    <row r="530" spans="1:16" s="26" customFormat="1" ht="19.899999999999999" customHeight="1" x14ac:dyDescent="0.3">
      <c r="A530" s="7"/>
      <c r="B530" s="87" t="s">
        <v>538</v>
      </c>
      <c r="C530" s="111" t="s">
        <v>284</v>
      </c>
      <c r="D530" s="111" t="s">
        <v>70</v>
      </c>
      <c r="E530" s="111" t="s">
        <v>1</v>
      </c>
      <c r="F530" s="111" t="s">
        <v>508</v>
      </c>
      <c r="G530" s="119" t="s">
        <v>191</v>
      </c>
      <c r="H530" s="106" t="s">
        <v>30</v>
      </c>
      <c r="I530" s="157" t="s">
        <v>30</v>
      </c>
      <c r="J530" s="162">
        <v>165498.9</v>
      </c>
      <c r="K530" s="162">
        <v>0</v>
      </c>
      <c r="L530" s="162">
        <v>0</v>
      </c>
    </row>
    <row r="531" spans="1:16" s="26" customFormat="1" ht="41.45" customHeight="1" x14ac:dyDescent="0.3">
      <c r="A531" s="7"/>
      <c r="B531" s="86" t="s">
        <v>586</v>
      </c>
      <c r="C531" s="115" t="s">
        <v>284</v>
      </c>
      <c r="D531" s="115" t="s">
        <v>81</v>
      </c>
      <c r="E531" s="115" t="s">
        <v>21</v>
      </c>
      <c r="F531" s="115" t="s">
        <v>3</v>
      </c>
      <c r="G531" s="112"/>
      <c r="H531" s="113"/>
      <c r="I531" s="114"/>
      <c r="J531" s="105">
        <f>+J532</f>
        <v>11910</v>
      </c>
      <c r="K531" s="105">
        <f t="shared" ref="K531:L531" si="197">+K532</f>
        <v>0</v>
      </c>
      <c r="L531" s="105">
        <f t="shared" si="197"/>
        <v>0</v>
      </c>
    </row>
    <row r="532" spans="1:16" s="26" customFormat="1" x14ac:dyDescent="0.3">
      <c r="A532" s="7"/>
      <c r="B532" s="87" t="s">
        <v>587</v>
      </c>
      <c r="C532" s="111" t="s">
        <v>284</v>
      </c>
      <c r="D532" s="111" t="s">
        <v>81</v>
      </c>
      <c r="E532" s="111" t="s">
        <v>21</v>
      </c>
      <c r="F532" s="111" t="s">
        <v>287</v>
      </c>
      <c r="G532" s="117" t="s">
        <v>191</v>
      </c>
      <c r="H532" s="117" t="s">
        <v>30</v>
      </c>
      <c r="I532" s="117" t="s">
        <v>7</v>
      </c>
      <c r="J532" s="83">
        <v>11910</v>
      </c>
      <c r="K532" s="83"/>
      <c r="L532" s="83"/>
    </row>
    <row r="533" spans="1:16" s="60" customFormat="1" ht="47.25" x14ac:dyDescent="0.3">
      <c r="A533" s="17" t="s">
        <v>624</v>
      </c>
      <c r="B533" s="191" t="s">
        <v>519</v>
      </c>
      <c r="C533" s="115" t="s">
        <v>284</v>
      </c>
      <c r="D533" s="115" t="s">
        <v>81</v>
      </c>
      <c r="E533" s="115" t="s">
        <v>33</v>
      </c>
      <c r="F533" s="98" t="s">
        <v>3</v>
      </c>
      <c r="G533" s="98"/>
      <c r="H533" s="99"/>
      <c r="I533" s="100"/>
      <c r="J533" s="131">
        <f>+J534+J536+J538</f>
        <v>0</v>
      </c>
      <c r="K533" s="131">
        <f t="shared" ref="K533:L533" si="198">+K534+K536</f>
        <v>155</v>
      </c>
      <c r="L533" s="131">
        <f t="shared" si="198"/>
        <v>33000</v>
      </c>
    </row>
    <row r="534" spans="1:16" s="26" customFormat="1" ht="31.5" x14ac:dyDescent="0.3">
      <c r="A534" s="17"/>
      <c r="B534" s="87" t="s">
        <v>535</v>
      </c>
      <c r="C534" s="111" t="s">
        <v>284</v>
      </c>
      <c r="D534" s="111" t="s">
        <v>81</v>
      </c>
      <c r="E534" s="111" t="s">
        <v>33</v>
      </c>
      <c r="F534" s="111" t="s">
        <v>393</v>
      </c>
      <c r="G534" s="192"/>
      <c r="H534" s="193"/>
      <c r="I534" s="194"/>
      <c r="J534" s="131">
        <f>+J535</f>
        <v>0</v>
      </c>
      <c r="K534" s="131">
        <f t="shared" ref="K534:L534" si="199">+K535</f>
        <v>0</v>
      </c>
      <c r="L534" s="131">
        <f t="shared" si="199"/>
        <v>33000</v>
      </c>
    </row>
    <row r="535" spans="1:16" s="26" customFormat="1" x14ac:dyDescent="0.3">
      <c r="A535" s="7"/>
      <c r="B535" s="87" t="s">
        <v>536</v>
      </c>
      <c r="C535" s="111" t="s">
        <v>284</v>
      </c>
      <c r="D535" s="111" t="s">
        <v>81</v>
      </c>
      <c r="E535" s="111" t="s">
        <v>33</v>
      </c>
      <c r="F535" s="111" t="s">
        <v>393</v>
      </c>
      <c r="G535" s="107" t="s">
        <v>191</v>
      </c>
      <c r="H535" s="107" t="s">
        <v>30</v>
      </c>
      <c r="I535" s="107" t="s">
        <v>7</v>
      </c>
      <c r="J535" s="83">
        <v>0</v>
      </c>
      <c r="K535" s="83">
        <v>0</v>
      </c>
      <c r="L535" s="83">
        <v>33000</v>
      </c>
    </row>
    <row r="536" spans="1:16" s="26" customFormat="1" ht="47.25" x14ac:dyDescent="0.3">
      <c r="A536" s="7"/>
      <c r="B536" s="87" t="s">
        <v>537</v>
      </c>
      <c r="C536" s="111" t="s">
        <v>284</v>
      </c>
      <c r="D536" s="111" t="s">
        <v>81</v>
      </c>
      <c r="E536" s="111" t="s">
        <v>33</v>
      </c>
      <c r="F536" s="111" t="s">
        <v>482</v>
      </c>
      <c r="G536" s="107"/>
      <c r="H536" s="107"/>
      <c r="I536" s="107"/>
      <c r="J536" s="83">
        <f>+J537</f>
        <v>0</v>
      </c>
      <c r="K536" s="83">
        <f t="shared" ref="K536:P536" si="200">+K537</f>
        <v>155</v>
      </c>
      <c r="L536" s="83">
        <f t="shared" si="200"/>
        <v>0</v>
      </c>
      <c r="M536" s="55">
        <f t="shared" si="200"/>
        <v>0</v>
      </c>
      <c r="N536" s="55">
        <f t="shared" si="200"/>
        <v>0</v>
      </c>
      <c r="O536" s="55">
        <f t="shared" si="200"/>
        <v>0</v>
      </c>
      <c r="P536" s="55">
        <f t="shared" si="200"/>
        <v>0</v>
      </c>
    </row>
    <row r="537" spans="1:16" s="26" customFormat="1" x14ac:dyDescent="0.3">
      <c r="A537" s="7"/>
      <c r="B537" s="87" t="s">
        <v>536</v>
      </c>
      <c r="C537" s="111" t="s">
        <v>284</v>
      </c>
      <c r="D537" s="111" t="s">
        <v>81</v>
      </c>
      <c r="E537" s="111" t="s">
        <v>33</v>
      </c>
      <c r="F537" s="111" t="s">
        <v>482</v>
      </c>
      <c r="G537" s="107" t="s">
        <v>191</v>
      </c>
      <c r="H537" s="107" t="s">
        <v>30</v>
      </c>
      <c r="I537" s="107" t="s">
        <v>7</v>
      </c>
      <c r="J537" s="83">
        <v>0</v>
      </c>
      <c r="K537" s="83">
        <v>155</v>
      </c>
      <c r="L537" s="83">
        <v>0</v>
      </c>
    </row>
    <row r="538" spans="1:16" s="26" customFormat="1" ht="62.45" hidden="1" customHeight="1" x14ac:dyDescent="0.3">
      <c r="A538" s="7"/>
      <c r="B538" s="86" t="s">
        <v>584</v>
      </c>
      <c r="C538" s="111" t="s">
        <v>284</v>
      </c>
      <c r="D538" s="111" t="s">
        <v>81</v>
      </c>
      <c r="E538" s="111" t="s">
        <v>33</v>
      </c>
      <c r="F538" s="111" t="s">
        <v>585</v>
      </c>
      <c r="G538" s="107"/>
      <c r="H538" s="107"/>
      <c r="I538" s="107"/>
      <c r="J538" s="83">
        <f>+J539</f>
        <v>0</v>
      </c>
      <c r="K538" s="83">
        <f t="shared" ref="K538:L538" si="201">+K539</f>
        <v>0</v>
      </c>
      <c r="L538" s="83">
        <f t="shared" si="201"/>
        <v>0</v>
      </c>
    </row>
    <row r="539" spans="1:16" s="26" customFormat="1" hidden="1" x14ac:dyDescent="0.3">
      <c r="A539" s="7"/>
      <c r="B539" s="87" t="s">
        <v>25</v>
      </c>
      <c r="C539" s="111" t="s">
        <v>284</v>
      </c>
      <c r="D539" s="111" t="s">
        <v>81</v>
      </c>
      <c r="E539" s="111" t="s">
        <v>33</v>
      </c>
      <c r="F539" s="111" t="s">
        <v>585</v>
      </c>
      <c r="G539" s="107" t="s">
        <v>186</v>
      </c>
      <c r="H539" s="107" t="s">
        <v>5</v>
      </c>
      <c r="I539" s="107" t="s">
        <v>30</v>
      </c>
      <c r="J539" s="83"/>
      <c r="K539" s="83">
        <v>0</v>
      </c>
      <c r="L539" s="83">
        <v>0</v>
      </c>
    </row>
    <row r="540" spans="1:16" s="75" customFormat="1" ht="31.5" x14ac:dyDescent="0.3">
      <c r="A540" s="29" t="s">
        <v>625</v>
      </c>
      <c r="B540" s="86" t="s">
        <v>258</v>
      </c>
      <c r="C540" s="115" t="s">
        <v>259</v>
      </c>
      <c r="D540" s="115" t="s">
        <v>36</v>
      </c>
      <c r="E540" s="115" t="s">
        <v>2</v>
      </c>
      <c r="F540" s="115" t="s">
        <v>3</v>
      </c>
      <c r="G540" s="110"/>
      <c r="H540" s="110"/>
      <c r="I540" s="110"/>
      <c r="J540" s="105">
        <f>+J553+J556+J559+J541+J549</f>
        <v>113660.70000000001</v>
      </c>
      <c r="K540" s="105">
        <f t="shared" ref="K540:L540" si="202">+K553+K556+K559+K541+K549</f>
        <v>103655.3</v>
      </c>
      <c r="L540" s="105">
        <f t="shared" si="202"/>
        <v>27469.7</v>
      </c>
      <c r="M540" s="53">
        <f t="shared" ref="M540:P540" si="203">+M553+M556</f>
        <v>0</v>
      </c>
      <c r="N540" s="53">
        <f t="shared" si="203"/>
        <v>0</v>
      </c>
      <c r="O540" s="53">
        <f t="shared" si="203"/>
        <v>0</v>
      </c>
      <c r="P540" s="53">
        <f t="shared" si="203"/>
        <v>0</v>
      </c>
    </row>
    <row r="541" spans="1:16" s="77" customFormat="1" ht="18.75" x14ac:dyDescent="0.3">
      <c r="A541" s="17" t="s">
        <v>626</v>
      </c>
      <c r="B541" s="195" t="s">
        <v>490</v>
      </c>
      <c r="C541" s="115" t="s">
        <v>259</v>
      </c>
      <c r="D541" s="115" t="s">
        <v>70</v>
      </c>
      <c r="E541" s="115" t="s">
        <v>21</v>
      </c>
      <c r="F541" s="115" t="s">
        <v>3</v>
      </c>
      <c r="G541" s="98"/>
      <c r="H541" s="99"/>
      <c r="I541" s="100"/>
      <c r="J541" s="105">
        <f>+J542+J544</f>
        <v>105980.70000000001</v>
      </c>
      <c r="K541" s="105">
        <f t="shared" ref="K541:L541" si="204">+K544</f>
        <v>99339.3</v>
      </c>
      <c r="L541" s="105">
        <f t="shared" si="204"/>
        <v>27469.7</v>
      </c>
      <c r="M541" s="62"/>
      <c r="N541" s="62"/>
      <c r="O541" s="62"/>
      <c r="P541" s="62"/>
    </row>
    <row r="542" spans="1:16" s="20" customFormat="1" ht="18.75" x14ac:dyDescent="0.3">
      <c r="A542" s="17"/>
      <c r="B542" s="165" t="s">
        <v>532</v>
      </c>
      <c r="C542" s="115" t="s">
        <v>259</v>
      </c>
      <c r="D542" s="115" t="s">
        <v>70</v>
      </c>
      <c r="E542" s="115" t="s">
        <v>21</v>
      </c>
      <c r="F542" s="115" t="s">
        <v>588</v>
      </c>
      <c r="G542" s="98"/>
      <c r="H542" s="99"/>
      <c r="I542" s="100"/>
      <c r="J542" s="105">
        <f>+J543</f>
        <v>20000</v>
      </c>
      <c r="K542" s="105">
        <f t="shared" ref="K542:L542" si="205">+K543</f>
        <v>0</v>
      </c>
      <c r="L542" s="105">
        <f t="shared" si="205"/>
        <v>0</v>
      </c>
      <c r="M542" s="59"/>
      <c r="N542" s="59"/>
      <c r="O542" s="59"/>
      <c r="P542" s="59"/>
    </row>
    <row r="543" spans="1:16" s="20" customFormat="1" ht="18.75" x14ac:dyDescent="0.3">
      <c r="A543" s="17"/>
      <c r="B543" s="196" t="s">
        <v>374</v>
      </c>
      <c r="C543" s="111" t="s">
        <v>259</v>
      </c>
      <c r="D543" s="111" t="s">
        <v>70</v>
      </c>
      <c r="E543" s="111" t="s">
        <v>21</v>
      </c>
      <c r="F543" s="111" t="s">
        <v>588</v>
      </c>
      <c r="G543" s="130" t="s">
        <v>191</v>
      </c>
      <c r="H543" s="111" t="s">
        <v>34</v>
      </c>
      <c r="I543" s="116" t="s">
        <v>21</v>
      </c>
      <c r="J543" s="83">
        <v>20000</v>
      </c>
      <c r="K543" s="83">
        <v>0</v>
      </c>
      <c r="L543" s="83">
        <v>0</v>
      </c>
      <c r="M543" s="59"/>
      <c r="N543" s="59"/>
      <c r="O543" s="59"/>
      <c r="P543" s="59"/>
    </row>
    <row r="544" spans="1:16" s="20" customFormat="1" ht="18.75" x14ac:dyDescent="0.3">
      <c r="A544" s="29"/>
      <c r="B544" s="165" t="s">
        <v>532</v>
      </c>
      <c r="C544" s="111" t="s">
        <v>259</v>
      </c>
      <c r="D544" s="111" t="s">
        <v>70</v>
      </c>
      <c r="E544" s="111" t="s">
        <v>21</v>
      </c>
      <c r="F544" s="111" t="s">
        <v>321</v>
      </c>
      <c r="G544" s="98"/>
      <c r="H544" s="99"/>
      <c r="I544" s="100"/>
      <c r="J544" s="105">
        <f>+J545+J546+J547+J548</f>
        <v>85980.700000000012</v>
      </c>
      <c r="K544" s="105">
        <f t="shared" ref="K544:L544" si="206">+K545+K546+K547+K548</f>
        <v>99339.3</v>
      </c>
      <c r="L544" s="105">
        <f t="shared" si="206"/>
        <v>27469.7</v>
      </c>
      <c r="M544" s="59"/>
      <c r="N544" s="59"/>
      <c r="O544" s="59"/>
      <c r="P544" s="59"/>
    </row>
    <row r="545" spans="1:16" s="20" customFormat="1" ht="18.75" x14ac:dyDescent="0.3">
      <c r="A545" s="29"/>
      <c r="B545" s="196" t="s">
        <v>374</v>
      </c>
      <c r="C545" s="111" t="s">
        <v>259</v>
      </c>
      <c r="D545" s="111" t="s">
        <v>70</v>
      </c>
      <c r="E545" s="111" t="s">
        <v>21</v>
      </c>
      <c r="F545" s="111" t="s">
        <v>321</v>
      </c>
      <c r="G545" s="130" t="s">
        <v>191</v>
      </c>
      <c r="H545" s="111" t="s">
        <v>34</v>
      </c>
      <c r="I545" s="116" t="s">
        <v>21</v>
      </c>
      <c r="J545" s="83">
        <v>60027.9</v>
      </c>
      <c r="K545" s="83">
        <v>76341.100000000006</v>
      </c>
      <c r="L545" s="83">
        <v>0</v>
      </c>
      <c r="M545" s="59"/>
      <c r="N545" s="59"/>
      <c r="O545" s="59"/>
      <c r="P545" s="59"/>
    </row>
    <row r="546" spans="1:16" s="20" customFormat="1" ht="18.75" x14ac:dyDescent="0.3">
      <c r="A546" s="29"/>
      <c r="B546" s="196" t="s">
        <v>422</v>
      </c>
      <c r="C546" s="111" t="s">
        <v>259</v>
      </c>
      <c r="D546" s="111" t="s">
        <v>70</v>
      </c>
      <c r="E546" s="111" t="s">
        <v>21</v>
      </c>
      <c r="F546" s="111" t="s">
        <v>321</v>
      </c>
      <c r="G546" s="130" t="s">
        <v>191</v>
      </c>
      <c r="H546" s="111" t="s">
        <v>34</v>
      </c>
      <c r="I546" s="116" t="s">
        <v>21</v>
      </c>
      <c r="J546" s="83">
        <v>22998.2</v>
      </c>
      <c r="K546" s="83">
        <v>22998.2</v>
      </c>
      <c r="L546" s="83">
        <v>0</v>
      </c>
      <c r="M546" s="59"/>
      <c r="N546" s="59"/>
      <c r="O546" s="59"/>
      <c r="P546" s="59"/>
    </row>
    <row r="547" spans="1:16" s="20" customFormat="1" ht="18.75" x14ac:dyDescent="0.3">
      <c r="A547" s="29"/>
      <c r="B547" s="196" t="s">
        <v>374</v>
      </c>
      <c r="C547" s="111" t="s">
        <v>259</v>
      </c>
      <c r="D547" s="111" t="s">
        <v>70</v>
      </c>
      <c r="E547" s="111" t="s">
        <v>21</v>
      </c>
      <c r="F547" s="111" t="s">
        <v>321</v>
      </c>
      <c r="G547" s="130" t="s">
        <v>191</v>
      </c>
      <c r="H547" s="111" t="s">
        <v>91</v>
      </c>
      <c r="I547" s="116" t="s">
        <v>4</v>
      </c>
      <c r="J547" s="83">
        <v>2129.1</v>
      </c>
      <c r="K547" s="83">
        <v>0</v>
      </c>
      <c r="L547" s="83">
        <v>27469.7</v>
      </c>
      <c r="M547" s="59"/>
      <c r="N547" s="59"/>
      <c r="O547" s="59"/>
      <c r="P547" s="59"/>
    </row>
    <row r="548" spans="1:16" s="20" customFormat="1" ht="18.75" x14ac:dyDescent="0.3">
      <c r="A548" s="29"/>
      <c r="B548" s="196" t="s">
        <v>422</v>
      </c>
      <c r="C548" s="111" t="s">
        <v>259</v>
      </c>
      <c r="D548" s="111" t="s">
        <v>70</v>
      </c>
      <c r="E548" s="111" t="s">
        <v>21</v>
      </c>
      <c r="F548" s="111" t="s">
        <v>321</v>
      </c>
      <c r="G548" s="130" t="s">
        <v>191</v>
      </c>
      <c r="H548" s="111" t="s">
        <v>91</v>
      </c>
      <c r="I548" s="116" t="s">
        <v>4</v>
      </c>
      <c r="J548" s="83">
        <v>825.5</v>
      </c>
      <c r="K548" s="83">
        <v>0</v>
      </c>
      <c r="L548" s="83">
        <v>0</v>
      </c>
      <c r="M548" s="59"/>
      <c r="N548" s="59"/>
      <c r="O548" s="59"/>
      <c r="P548" s="59"/>
    </row>
    <row r="549" spans="1:16" s="63" customFormat="1" ht="18.75" x14ac:dyDescent="0.3">
      <c r="A549" s="17" t="s">
        <v>627</v>
      </c>
      <c r="B549" s="195" t="s">
        <v>483</v>
      </c>
      <c r="C549" s="115" t="s">
        <v>259</v>
      </c>
      <c r="D549" s="115" t="s">
        <v>70</v>
      </c>
      <c r="E549" s="115" t="s">
        <v>30</v>
      </c>
      <c r="F549" s="115" t="s">
        <v>3</v>
      </c>
      <c r="G549" s="98"/>
      <c r="H549" s="99"/>
      <c r="I549" s="100"/>
      <c r="J549" s="105">
        <f>+J550</f>
        <v>4000.3</v>
      </c>
      <c r="K549" s="105">
        <f t="shared" ref="K549:L549" si="207">+K550</f>
        <v>0</v>
      </c>
      <c r="L549" s="105">
        <f t="shared" si="207"/>
        <v>0</v>
      </c>
      <c r="M549" s="62"/>
      <c r="N549" s="62"/>
      <c r="O549" s="62"/>
      <c r="P549" s="62"/>
    </row>
    <row r="550" spans="1:16" s="63" customFormat="1" ht="18.75" x14ac:dyDescent="0.3">
      <c r="A550" s="17"/>
      <c r="B550" s="197" t="s">
        <v>533</v>
      </c>
      <c r="C550" s="111" t="s">
        <v>259</v>
      </c>
      <c r="D550" s="111" t="s">
        <v>70</v>
      </c>
      <c r="E550" s="111" t="s">
        <v>30</v>
      </c>
      <c r="F550" s="111" t="s">
        <v>321</v>
      </c>
      <c r="G550" s="98"/>
      <c r="H550" s="99"/>
      <c r="I550" s="100"/>
      <c r="J550" s="105">
        <f>+J551+J552</f>
        <v>4000.3</v>
      </c>
      <c r="K550" s="105">
        <f t="shared" ref="K550:L550" si="208">+K551+K552</f>
        <v>0</v>
      </c>
      <c r="L550" s="105">
        <f t="shared" si="208"/>
        <v>0</v>
      </c>
      <c r="M550" s="62"/>
      <c r="N550" s="62"/>
      <c r="O550" s="62"/>
      <c r="P550" s="62"/>
    </row>
    <row r="551" spans="1:16" s="20" customFormat="1" ht="18.75" x14ac:dyDescent="0.3">
      <c r="A551" s="29"/>
      <c r="B551" s="184" t="s">
        <v>452</v>
      </c>
      <c r="C551" s="111" t="s">
        <v>259</v>
      </c>
      <c r="D551" s="111" t="s">
        <v>70</v>
      </c>
      <c r="E551" s="111" t="s">
        <v>30</v>
      </c>
      <c r="F551" s="111" t="s">
        <v>321</v>
      </c>
      <c r="G551" s="130" t="s">
        <v>191</v>
      </c>
      <c r="H551" s="111" t="s">
        <v>30</v>
      </c>
      <c r="I551" s="116" t="s">
        <v>4</v>
      </c>
      <c r="J551" s="83">
        <v>3000</v>
      </c>
      <c r="K551" s="83">
        <v>0</v>
      </c>
      <c r="L551" s="83">
        <v>0</v>
      </c>
      <c r="M551" s="59"/>
      <c r="N551" s="59"/>
      <c r="O551" s="59"/>
      <c r="P551" s="59"/>
    </row>
    <row r="552" spans="1:16" s="20" customFormat="1" ht="18.75" x14ac:dyDescent="0.3">
      <c r="A552" s="29"/>
      <c r="B552" s="87" t="s">
        <v>501</v>
      </c>
      <c r="C552" s="111" t="s">
        <v>259</v>
      </c>
      <c r="D552" s="111" t="s">
        <v>70</v>
      </c>
      <c r="E552" s="111" t="s">
        <v>30</v>
      </c>
      <c r="F552" s="111" t="s">
        <v>321</v>
      </c>
      <c r="G552" s="130" t="s">
        <v>191</v>
      </c>
      <c r="H552" s="111" t="s">
        <v>30</v>
      </c>
      <c r="I552" s="116" t="s">
        <v>4</v>
      </c>
      <c r="J552" s="83">
        <v>1000.3</v>
      </c>
      <c r="K552" s="83">
        <v>0</v>
      </c>
      <c r="L552" s="83">
        <v>0</v>
      </c>
      <c r="M552" s="59"/>
      <c r="N552" s="59"/>
      <c r="O552" s="59"/>
      <c r="P552" s="59"/>
    </row>
    <row r="553" spans="1:16" s="60" customFormat="1" ht="47.25" x14ac:dyDescent="0.3">
      <c r="A553" s="17" t="s">
        <v>635</v>
      </c>
      <c r="B553" s="86" t="s">
        <v>385</v>
      </c>
      <c r="C553" s="115" t="s">
        <v>259</v>
      </c>
      <c r="D553" s="115" t="s">
        <v>81</v>
      </c>
      <c r="E553" s="115" t="s">
        <v>1</v>
      </c>
      <c r="F553" s="115" t="s">
        <v>3</v>
      </c>
      <c r="G553" s="148"/>
      <c r="H553" s="149"/>
      <c r="I553" s="150"/>
      <c r="J553" s="105">
        <f>+J554</f>
        <v>2000</v>
      </c>
      <c r="K553" s="105">
        <f t="shared" ref="K553:L554" si="209">+K554</f>
        <v>4000</v>
      </c>
      <c r="L553" s="105">
        <f t="shared" si="209"/>
        <v>0</v>
      </c>
    </row>
    <row r="554" spans="1:16" s="26" customFormat="1" ht="36.6" customHeight="1" x14ac:dyDescent="0.3">
      <c r="A554" s="4"/>
      <c r="B554" s="86" t="s">
        <v>563</v>
      </c>
      <c r="C554" s="115" t="s">
        <v>259</v>
      </c>
      <c r="D554" s="115" t="s">
        <v>81</v>
      </c>
      <c r="E554" s="115" t="s">
        <v>1</v>
      </c>
      <c r="F554" s="115" t="s">
        <v>370</v>
      </c>
      <c r="G554" s="130"/>
      <c r="H554" s="132"/>
      <c r="I554" s="116"/>
      <c r="J554" s="105">
        <f>+J555</f>
        <v>2000</v>
      </c>
      <c r="K554" s="105">
        <f t="shared" si="209"/>
        <v>4000</v>
      </c>
      <c r="L554" s="105">
        <f t="shared" si="209"/>
        <v>0</v>
      </c>
    </row>
    <row r="555" spans="1:16" s="30" customFormat="1" x14ac:dyDescent="0.3">
      <c r="A555" s="1"/>
      <c r="B555" s="87" t="s">
        <v>312</v>
      </c>
      <c r="C555" s="111" t="s">
        <v>259</v>
      </c>
      <c r="D555" s="111" t="s">
        <v>81</v>
      </c>
      <c r="E555" s="111" t="s">
        <v>1</v>
      </c>
      <c r="F555" s="111" t="s">
        <v>370</v>
      </c>
      <c r="G555" s="130" t="s">
        <v>191</v>
      </c>
      <c r="H555" s="111" t="s">
        <v>91</v>
      </c>
      <c r="I555" s="116" t="s">
        <v>4</v>
      </c>
      <c r="J555" s="83">
        <v>2000</v>
      </c>
      <c r="K555" s="83">
        <v>4000</v>
      </c>
      <c r="L555" s="83">
        <v>0</v>
      </c>
    </row>
    <row r="556" spans="1:16" s="60" customFormat="1" ht="31.5" x14ac:dyDescent="0.3">
      <c r="A556" s="17" t="s">
        <v>636</v>
      </c>
      <c r="B556" s="86" t="s">
        <v>386</v>
      </c>
      <c r="C556" s="115" t="s">
        <v>259</v>
      </c>
      <c r="D556" s="115" t="s">
        <v>81</v>
      </c>
      <c r="E556" s="115" t="s">
        <v>7</v>
      </c>
      <c r="F556" s="115" t="s">
        <v>3</v>
      </c>
      <c r="G556" s="148"/>
      <c r="H556" s="149"/>
      <c r="I556" s="150"/>
      <c r="J556" s="105">
        <f>+J557</f>
        <v>161.1</v>
      </c>
      <c r="K556" s="105">
        <f t="shared" ref="K556:L556" si="210">+K557</f>
        <v>316</v>
      </c>
      <c r="L556" s="105">
        <f t="shared" si="210"/>
        <v>0</v>
      </c>
    </row>
    <row r="557" spans="1:16" s="26" customFormat="1" ht="33" customHeight="1" x14ac:dyDescent="0.3">
      <c r="A557" s="4"/>
      <c r="B557" s="86" t="s">
        <v>564</v>
      </c>
      <c r="C557" s="115" t="s">
        <v>259</v>
      </c>
      <c r="D557" s="115" t="s">
        <v>81</v>
      </c>
      <c r="E557" s="115" t="s">
        <v>7</v>
      </c>
      <c r="F557" s="115" t="s">
        <v>260</v>
      </c>
      <c r="G557" s="123"/>
      <c r="H557" s="126"/>
      <c r="I557" s="124"/>
      <c r="J557" s="105">
        <f>+J558</f>
        <v>161.1</v>
      </c>
      <c r="K557" s="105">
        <f t="shared" ref="K557:L557" si="211">+K558</f>
        <v>316</v>
      </c>
      <c r="L557" s="105">
        <f t="shared" si="211"/>
        <v>0</v>
      </c>
    </row>
    <row r="558" spans="1:16" s="30" customFormat="1" x14ac:dyDescent="0.3">
      <c r="A558" s="1"/>
      <c r="B558" s="87" t="s">
        <v>534</v>
      </c>
      <c r="C558" s="111" t="s">
        <v>259</v>
      </c>
      <c r="D558" s="111" t="s">
        <v>81</v>
      </c>
      <c r="E558" s="111" t="s">
        <v>7</v>
      </c>
      <c r="F558" s="111" t="s">
        <v>260</v>
      </c>
      <c r="G558" s="117" t="s">
        <v>191</v>
      </c>
      <c r="H558" s="117" t="s">
        <v>91</v>
      </c>
      <c r="I558" s="117" t="s">
        <v>4</v>
      </c>
      <c r="J558" s="83">
        <v>161.1</v>
      </c>
      <c r="K558" s="83">
        <v>316</v>
      </c>
      <c r="L558" s="83">
        <v>0</v>
      </c>
    </row>
    <row r="559" spans="1:16" s="60" customFormat="1" ht="63" x14ac:dyDescent="0.3">
      <c r="A559" s="17" t="s">
        <v>637</v>
      </c>
      <c r="B559" s="86" t="s">
        <v>484</v>
      </c>
      <c r="C559" s="115" t="s">
        <v>259</v>
      </c>
      <c r="D559" s="115" t="s">
        <v>81</v>
      </c>
      <c r="E559" s="115" t="s">
        <v>21</v>
      </c>
      <c r="F559" s="98" t="s">
        <v>3</v>
      </c>
      <c r="G559" s="98"/>
      <c r="H559" s="99"/>
      <c r="I559" s="100"/>
      <c r="J559" s="131">
        <f>+J560</f>
        <v>1518.6</v>
      </c>
      <c r="K559" s="131">
        <f t="shared" ref="K559:L559" si="212">+K560</f>
        <v>0</v>
      </c>
      <c r="L559" s="131">
        <f t="shared" si="212"/>
        <v>0</v>
      </c>
    </row>
    <row r="560" spans="1:16" s="30" customFormat="1" ht="31.5" x14ac:dyDescent="0.3">
      <c r="A560" s="1"/>
      <c r="B560" s="86" t="s">
        <v>566</v>
      </c>
      <c r="C560" s="115" t="s">
        <v>259</v>
      </c>
      <c r="D560" s="115" t="s">
        <v>81</v>
      </c>
      <c r="E560" s="115" t="s">
        <v>21</v>
      </c>
      <c r="F560" s="115" t="s">
        <v>485</v>
      </c>
      <c r="G560" s="112"/>
      <c r="H560" s="113"/>
      <c r="I560" s="114"/>
      <c r="J560" s="105">
        <f>+J561</f>
        <v>1518.6</v>
      </c>
      <c r="K560" s="105">
        <f t="shared" ref="K560:L560" si="213">+K561</f>
        <v>0</v>
      </c>
      <c r="L560" s="105">
        <f t="shared" si="213"/>
        <v>0</v>
      </c>
    </row>
    <row r="561" spans="1:12" s="30" customFormat="1" x14ac:dyDescent="0.3">
      <c r="A561" s="1"/>
      <c r="B561" s="86" t="s">
        <v>565</v>
      </c>
      <c r="C561" s="111" t="s">
        <v>259</v>
      </c>
      <c r="D561" s="111" t="s">
        <v>81</v>
      </c>
      <c r="E561" s="111" t="s">
        <v>21</v>
      </c>
      <c r="F561" s="111" t="s">
        <v>485</v>
      </c>
      <c r="G561" s="107" t="s">
        <v>191</v>
      </c>
      <c r="H561" s="107" t="s">
        <v>30</v>
      </c>
      <c r="I561" s="107" t="s">
        <v>4</v>
      </c>
      <c r="J561" s="83">
        <v>1518.6</v>
      </c>
      <c r="K561" s="83">
        <v>0</v>
      </c>
      <c r="L561" s="83">
        <v>0</v>
      </c>
    </row>
    <row r="562" spans="1:12" s="23" customFormat="1" ht="31.5" x14ac:dyDescent="0.25">
      <c r="A562" s="29" t="s">
        <v>224</v>
      </c>
      <c r="B562" s="86" t="s">
        <v>234</v>
      </c>
      <c r="C562" s="115" t="s">
        <v>244</v>
      </c>
      <c r="D562" s="115" t="s">
        <v>36</v>
      </c>
      <c r="E562" s="115" t="s">
        <v>2</v>
      </c>
      <c r="F562" s="115" t="s">
        <v>3</v>
      </c>
      <c r="G562" s="110"/>
      <c r="H562" s="110"/>
      <c r="I562" s="110"/>
      <c r="J562" s="105">
        <f>+J563+J573+J570</f>
        <v>47709.2</v>
      </c>
      <c r="K562" s="105">
        <f>+K563+K573+K570</f>
        <v>3148.5</v>
      </c>
      <c r="L562" s="105">
        <f>+L563+L573+L570</f>
        <v>3521.6</v>
      </c>
    </row>
    <row r="563" spans="1:12" s="78" customFormat="1" ht="31.5" x14ac:dyDescent="0.25">
      <c r="A563" s="17" t="s">
        <v>638</v>
      </c>
      <c r="B563" s="86" t="s">
        <v>243</v>
      </c>
      <c r="C563" s="115" t="s">
        <v>244</v>
      </c>
      <c r="D563" s="115" t="s">
        <v>38</v>
      </c>
      <c r="E563" s="115" t="s">
        <v>2</v>
      </c>
      <c r="F563" s="115" t="s">
        <v>3</v>
      </c>
      <c r="G563" s="158"/>
      <c r="H563" s="158"/>
      <c r="I563" s="158"/>
      <c r="J563" s="105">
        <f>SUM(J564+J566)</f>
        <v>3109</v>
      </c>
      <c r="K563" s="105">
        <f t="shared" ref="K563:L563" si="214">SUM(K564+K566)</f>
        <v>3121</v>
      </c>
      <c r="L563" s="105">
        <f t="shared" si="214"/>
        <v>3247</v>
      </c>
    </row>
    <row r="564" spans="1:12" s="64" customFormat="1" ht="31.5" x14ac:dyDescent="0.25">
      <c r="A564" s="27"/>
      <c r="B564" s="86" t="s">
        <v>245</v>
      </c>
      <c r="C564" s="115" t="s">
        <v>244</v>
      </c>
      <c r="D564" s="115" t="s">
        <v>38</v>
      </c>
      <c r="E564" s="115" t="s">
        <v>2</v>
      </c>
      <c r="F564" s="98" t="s">
        <v>246</v>
      </c>
      <c r="G564" s="98"/>
      <c r="H564" s="99"/>
      <c r="I564" s="100"/>
      <c r="J564" s="105">
        <f>SUM(J565)</f>
        <v>2026</v>
      </c>
      <c r="K564" s="105">
        <f t="shared" ref="K564:L564" si="215">SUM(K565)</f>
        <v>2020</v>
      </c>
      <c r="L564" s="105">
        <f t="shared" si="215"/>
        <v>2101</v>
      </c>
    </row>
    <row r="565" spans="1:12" s="65" customFormat="1" ht="31.5" x14ac:dyDescent="0.25">
      <c r="A565" s="1"/>
      <c r="B565" s="87" t="s">
        <v>571</v>
      </c>
      <c r="C565" s="111" t="s">
        <v>244</v>
      </c>
      <c r="D565" s="111" t="s">
        <v>38</v>
      </c>
      <c r="E565" s="111" t="s">
        <v>2</v>
      </c>
      <c r="F565" s="111" t="s">
        <v>246</v>
      </c>
      <c r="G565" s="118" t="s">
        <v>183</v>
      </c>
      <c r="H565" s="118" t="s">
        <v>1</v>
      </c>
      <c r="I565" s="118" t="s">
        <v>5</v>
      </c>
      <c r="J565" s="83">
        <v>2026</v>
      </c>
      <c r="K565" s="83">
        <v>2020</v>
      </c>
      <c r="L565" s="83">
        <v>2101</v>
      </c>
    </row>
    <row r="566" spans="1:12" s="64" customFormat="1" ht="16.5" x14ac:dyDescent="0.25">
      <c r="A566" s="27"/>
      <c r="B566" s="86" t="s">
        <v>248</v>
      </c>
      <c r="C566" s="115" t="s">
        <v>244</v>
      </c>
      <c r="D566" s="115" t="s">
        <v>163</v>
      </c>
      <c r="E566" s="115" t="s">
        <v>2</v>
      </c>
      <c r="F566" s="98" t="s">
        <v>106</v>
      </c>
      <c r="G566" s="98"/>
      <c r="H566" s="99"/>
      <c r="I566" s="100"/>
      <c r="J566" s="105">
        <f>SUM(J567:J568)</f>
        <v>1083</v>
      </c>
      <c r="K566" s="105">
        <f t="shared" ref="K566:L566" si="216">SUM(K567:K568)</f>
        <v>1101</v>
      </c>
      <c r="L566" s="105">
        <f t="shared" si="216"/>
        <v>1146</v>
      </c>
    </row>
    <row r="567" spans="1:12" s="65" customFormat="1" ht="33.6" customHeight="1" x14ac:dyDescent="0.25">
      <c r="A567" s="1"/>
      <c r="B567" s="87" t="s">
        <v>209</v>
      </c>
      <c r="C567" s="111" t="s">
        <v>244</v>
      </c>
      <c r="D567" s="111" t="s">
        <v>163</v>
      </c>
      <c r="E567" s="111" t="s">
        <v>2</v>
      </c>
      <c r="F567" s="111" t="s">
        <v>106</v>
      </c>
      <c r="G567" s="107" t="s">
        <v>183</v>
      </c>
      <c r="H567" s="107" t="s">
        <v>1</v>
      </c>
      <c r="I567" s="107" t="s">
        <v>5</v>
      </c>
      <c r="J567" s="83">
        <v>1073</v>
      </c>
      <c r="K567" s="83">
        <v>1068</v>
      </c>
      <c r="L567" s="83">
        <v>1111</v>
      </c>
    </row>
    <row r="568" spans="1:12" s="65" customFormat="1" ht="19.5" customHeight="1" x14ac:dyDescent="0.25">
      <c r="A568" s="1"/>
      <c r="B568" s="87" t="s">
        <v>180</v>
      </c>
      <c r="C568" s="111" t="s">
        <v>244</v>
      </c>
      <c r="D568" s="111" t="s">
        <v>163</v>
      </c>
      <c r="E568" s="111" t="s">
        <v>2</v>
      </c>
      <c r="F568" s="111" t="s">
        <v>106</v>
      </c>
      <c r="G568" s="118" t="s">
        <v>181</v>
      </c>
      <c r="H568" s="118" t="s">
        <v>1</v>
      </c>
      <c r="I568" s="118" t="s">
        <v>5</v>
      </c>
      <c r="J568" s="83">
        <v>10</v>
      </c>
      <c r="K568" s="83">
        <v>33</v>
      </c>
      <c r="L568" s="83">
        <v>35</v>
      </c>
    </row>
    <row r="569" spans="1:12" s="78" customFormat="1" ht="25.5" customHeight="1" x14ac:dyDescent="0.25">
      <c r="A569" s="17" t="s">
        <v>639</v>
      </c>
      <c r="B569" s="86" t="s">
        <v>238</v>
      </c>
      <c r="C569" s="115" t="s">
        <v>235</v>
      </c>
      <c r="D569" s="115" t="s">
        <v>79</v>
      </c>
      <c r="E569" s="115" t="s">
        <v>2</v>
      </c>
      <c r="F569" s="115" t="s">
        <v>3</v>
      </c>
      <c r="G569" s="158"/>
      <c r="H569" s="158"/>
      <c r="I569" s="158"/>
      <c r="J569" s="105">
        <f>SUM(J570)</f>
        <v>122</v>
      </c>
      <c r="K569" s="105">
        <f t="shared" ref="K569:L569" si="217">SUM(K570)</f>
        <v>27.5</v>
      </c>
      <c r="L569" s="105">
        <f t="shared" si="217"/>
        <v>274.60000000000002</v>
      </c>
    </row>
    <row r="570" spans="1:12" s="66" customFormat="1" ht="42" customHeight="1" x14ac:dyDescent="0.25">
      <c r="A570" s="17" t="s">
        <v>640</v>
      </c>
      <c r="B570" s="86" t="s">
        <v>239</v>
      </c>
      <c r="C570" s="115" t="s">
        <v>235</v>
      </c>
      <c r="D570" s="115" t="s">
        <v>79</v>
      </c>
      <c r="E570" s="115" t="s">
        <v>2</v>
      </c>
      <c r="F570" s="98" t="s">
        <v>236</v>
      </c>
      <c r="G570" s="98"/>
      <c r="H570" s="99"/>
      <c r="I570" s="100"/>
      <c r="J570" s="105">
        <f>SUM(J571)</f>
        <v>122</v>
      </c>
      <c r="K570" s="105">
        <f t="shared" ref="K570:L570" si="218">SUM(K571)</f>
        <v>27.5</v>
      </c>
      <c r="L570" s="105">
        <f t="shared" si="218"/>
        <v>274.60000000000002</v>
      </c>
    </row>
    <row r="571" spans="1:12" s="65" customFormat="1" x14ac:dyDescent="0.25">
      <c r="A571" s="1"/>
      <c r="B571" s="87" t="s">
        <v>180</v>
      </c>
      <c r="C571" s="111" t="s">
        <v>235</v>
      </c>
      <c r="D571" s="111" t="s">
        <v>79</v>
      </c>
      <c r="E571" s="111" t="s">
        <v>2</v>
      </c>
      <c r="F571" s="111" t="s">
        <v>236</v>
      </c>
      <c r="G571" s="107" t="s">
        <v>181</v>
      </c>
      <c r="H571" s="107" t="s">
        <v>1</v>
      </c>
      <c r="I571" s="107" t="s">
        <v>30</v>
      </c>
      <c r="J571" s="83">
        <v>122</v>
      </c>
      <c r="K571" s="83">
        <v>27.5</v>
      </c>
      <c r="L571" s="83">
        <v>274.60000000000002</v>
      </c>
    </row>
    <row r="572" spans="1:12" ht="24.6" customHeight="1" x14ac:dyDescent="0.25">
      <c r="B572" s="198" t="s">
        <v>446</v>
      </c>
      <c r="C572" s="91">
        <v>99</v>
      </c>
      <c r="D572" s="91"/>
      <c r="E572" s="91"/>
      <c r="F572" s="91"/>
      <c r="G572" s="91"/>
      <c r="H572" s="91"/>
      <c r="I572" s="91"/>
      <c r="J572" s="105">
        <f>+J573</f>
        <v>44478.2</v>
      </c>
      <c r="K572" s="105">
        <f t="shared" ref="K572:L572" si="219">+K573</f>
        <v>0</v>
      </c>
      <c r="L572" s="105">
        <f t="shared" si="219"/>
        <v>0</v>
      </c>
    </row>
    <row r="573" spans="1:12" x14ac:dyDescent="0.25">
      <c r="A573" s="48" t="s">
        <v>641</v>
      </c>
      <c r="B573" s="86" t="s">
        <v>446</v>
      </c>
      <c r="C573" s="115" t="s">
        <v>235</v>
      </c>
      <c r="D573" s="115" t="s">
        <v>38</v>
      </c>
      <c r="E573" s="115" t="s">
        <v>2</v>
      </c>
      <c r="F573" s="115" t="s">
        <v>3</v>
      </c>
      <c r="G573" s="199"/>
      <c r="H573" s="200"/>
      <c r="I573" s="201"/>
      <c r="J573" s="105">
        <f>+J574+J575</f>
        <v>44478.2</v>
      </c>
      <c r="K573" s="105">
        <f t="shared" ref="K573:L573" si="220">+K574+K575</f>
        <v>0</v>
      </c>
      <c r="L573" s="105">
        <f t="shared" si="220"/>
        <v>0</v>
      </c>
    </row>
    <row r="574" spans="1:12" ht="79.150000000000006" customHeight="1" x14ac:dyDescent="0.25">
      <c r="A574" s="48"/>
      <c r="B574" s="86" t="s">
        <v>447</v>
      </c>
      <c r="C574" s="111" t="s">
        <v>235</v>
      </c>
      <c r="D574" s="111" t="s">
        <v>163</v>
      </c>
      <c r="E574" s="111" t="s">
        <v>2</v>
      </c>
      <c r="F574" s="111" t="s">
        <v>449</v>
      </c>
      <c r="G574" s="202">
        <v>300</v>
      </c>
      <c r="H574" s="202">
        <v>3</v>
      </c>
      <c r="I574" s="202">
        <v>10</v>
      </c>
      <c r="J574" s="83">
        <v>35579.5</v>
      </c>
      <c r="K574" s="83">
        <v>0</v>
      </c>
      <c r="L574" s="83">
        <v>0</v>
      </c>
    </row>
    <row r="575" spans="1:12" ht="59.45" customHeight="1" x14ac:dyDescent="0.25">
      <c r="A575" s="48"/>
      <c r="B575" s="86" t="s">
        <v>448</v>
      </c>
      <c r="C575" s="111" t="s">
        <v>235</v>
      </c>
      <c r="D575" s="111" t="s">
        <v>163</v>
      </c>
      <c r="E575" s="111" t="s">
        <v>2</v>
      </c>
      <c r="F575" s="111" t="s">
        <v>285</v>
      </c>
      <c r="G575" s="107" t="s">
        <v>187</v>
      </c>
      <c r="H575" s="107" t="s">
        <v>4</v>
      </c>
      <c r="I575" s="107" t="s">
        <v>71</v>
      </c>
      <c r="J575" s="83">
        <v>8898.7000000000007</v>
      </c>
      <c r="K575" s="83">
        <v>0</v>
      </c>
      <c r="L575" s="83">
        <v>0</v>
      </c>
    </row>
    <row r="576" spans="1:12" ht="16.5" x14ac:dyDescent="0.25">
      <c r="A576" s="49"/>
      <c r="B576" s="70"/>
      <c r="C576" s="80"/>
      <c r="D576" s="80"/>
      <c r="E576" s="80"/>
      <c r="F576" s="80"/>
      <c r="G576" s="80"/>
      <c r="H576" s="80"/>
      <c r="I576" s="80"/>
      <c r="J576" s="71"/>
      <c r="K576" s="71"/>
      <c r="L576" s="71"/>
    </row>
  </sheetData>
  <mergeCells count="200">
    <mergeCell ref="G354:I354"/>
    <mergeCell ref="G352:I352"/>
    <mergeCell ref="G560:I560"/>
    <mergeCell ref="G540:I540"/>
    <mergeCell ref="G338:I338"/>
    <mergeCell ref="G329:I329"/>
    <mergeCell ref="G529:I529"/>
    <mergeCell ref="G526:I526"/>
    <mergeCell ref="G506:I506"/>
    <mergeCell ref="G504:I504"/>
    <mergeCell ref="G500:I500"/>
    <mergeCell ref="G497:I497"/>
    <mergeCell ref="G486:I486"/>
    <mergeCell ref="G478:I478"/>
    <mergeCell ref="G357:I357"/>
    <mergeCell ref="G378:I378"/>
    <mergeCell ref="G380:I380"/>
    <mergeCell ref="G422:I422"/>
    <mergeCell ref="G453:I453"/>
    <mergeCell ref="G447:I447"/>
    <mergeCell ref="G469:I469"/>
    <mergeCell ref="G510:I510"/>
    <mergeCell ref="G475:I477"/>
    <mergeCell ref="G457:I457"/>
    <mergeCell ref="G385:I385"/>
    <mergeCell ref="G419:I419"/>
    <mergeCell ref="G408:I408"/>
    <mergeCell ref="G401:I401"/>
    <mergeCell ref="G404:I404"/>
    <mergeCell ref="G424:I424"/>
    <mergeCell ref="G423:I423"/>
    <mergeCell ref="G403:I403"/>
    <mergeCell ref="G511:I511"/>
    <mergeCell ref="G450:I450"/>
    <mergeCell ref="G454:I454"/>
    <mergeCell ref="G430:I430"/>
    <mergeCell ref="G410:I410"/>
    <mergeCell ref="G428:I428"/>
    <mergeCell ref="G512:I512"/>
    <mergeCell ref="G514:I514"/>
    <mergeCell ref="G472:I472"/>
    <mergeCell ref="G462:I462"/>
    <mergeCell ref="G468:I468"/>
    <mergeCell ref="G473:I473"/>
    <mergeCell ref="G461:I461"/>
    <mergeCell ref="G466:I466"/>
    <mergeCell ref="G467:I467"/>
    <mergeCell ref="G175:I175"/>
    <mergeCell ref="G238:I238"/>
    <mergeCell ref="G234:I234"/>
    <mergeCell ref="G182:I182"/>
    <mergeCell ref="G562:I562"/>
    <mergeCell ref="G569:I569"/>
    <mergeCell ref="G418:I418"/>
    <mergeCell ref="G391:I391"/>
    <mergeCell ref="G392:I392"/>
    <mergeCell ref="G409:I409"/>
    <mergeCell ref="G417:I417"/>
    <mergeCell ref="G367:I367"/>
    <mergeCell ref="G368:I368"/>
    <mergeCell ref="G369:I369"/>
    <mergeCell ref="G432:I432"/>
    <mergeCell ref="G441:I441"/>
    <mergeCell ref="G426:I426"/>
    <mergeCell ref="G383:I383"/>
    <mergeCell ref="G393:I393"/>
    <mergeCell ref="G395:I395"/>
    <mergeCell ref="G412:I412"/>
    <mergeCell ref="G416:I416"/>
    <mergeCell ref="G524:I524"/>
    <mergeCell ref="G531:I531"/>
    <mergeCell ref="G308:I308"/>
    <mergeCell ref="G272:I272"/>
    <mergeCell ref="G289:I289"/>
    <mergeCell ref="G291:I291"/>
    <mergeCell ref="G292:I292"/>
    <mergeCell ref="G254:I254"/>
    <mergeCell ref="G239:I239"/>
    <mergeCell ref="G573:I573"/>
    <mergeCell ref="A1:L1"/>
    <mergeCell ref="A2:L2"/>
    <mergeCell ref="G152:I152"/>
    <mergeCell ref="G157:I157"/>
    <mergeCell ref="G170:I170"/>
    <mergeCell ref="G243:I243"/>
    <mergeCell ref="G280:I280"/>
    <mergeCell ref="G281:I281"/>
    <mergeCell ref="G253:I253"/>
    <mergeCell ref="G191:I191"/>
    <mergeCell ref="G252:I252"/>
    <mergeCell ref="G237:I237"/>
    <mergeCell ref="G247:I247"/>
    <mergeCell ref="G88:I88"/>
    <mergeCell ref="G151:I151"/>
    <mergeCell ref="G440:I440"/>
    <mergeCell ref="G231:I231"/>
    <mergeCell ref="G232:I232"/>
    <mergeCell ref="G236:I236"/>
    <mergeCell ref="G230:I230"/>
    <mergeCell ref="G229:I229"/>
    <mergeCell ref="G258:I258"/>
    <mergeCell ref="G192:I192"/>
    <mergeCell ref="G208:I209"/>
    <mergeCell ref="G199:I200"/>
    <mergeCell ref="G563:I563"/>
    <mergeCell ref="G366:I366"/>
    <mergeCell ref="G322:I322"/>
    <mergeCell ref="G323:I323"/>
    <mergeCell ref="G249:I249"/>
    <mergeCell ref="G262:I262"/>
    <mergeCell ref="G553:I553"/>
    <mergeCell ref="G333:I333"/>
    <mergeCell ref="G300:I300"/>
    <mergeCell ref="G336:I336"/>
    <mergeCell ref="G340:I340"/>
    <mergeCell ref="G332:I332"/>
    <mergeCell ref="G334:I334"/>
    <mergeCell ref="G309:I309"/>
    <mergeCell ref="G265:I265"/>
    <mergeCell ref="G427:I427"/>
    <mergeCell ref="G556:I556"/>
    <mergeCell ref="G345:I345"/>
    <mergeCell ref="G525:I525"/>
    <mergeCell ref="G277:I277"/>
    <mergeCell ref="G381:I381"/>
    <mergeCell ref="G400:I400"/>
    <mergeCell ref="G273:I273"/>
    <mergeCell ref="G285:I285"/>
    <mergeCell ref="C4:F4"/>
    <mergeCell ref="G137:I137"/>
    <mergeCell ref="G140:I140"/>
    <mergeCell ref="G141:I141"/>
    <mergeCell ref="G150:I150"/>
    <mergeCell ref="G124:I124"/>
    <mergeCell ref="G125:I125"/>
    <mergeCell ref="G136:I136"/>
    <mergeCell ref="G123:I123"/>
    <mergeCell ref="G54:I54"/>
    <mergeCell ref="G55:I55"/>
    <mergeCell ref="G56:I56"/>
    <mergeCell ref="G28:I28"/>
    <mergeCell ref="G29:I29"/>
    <mergeCell ref="G30:I30"/>
    <mergeCell ref="G32:I32"/>
    <mergeCell ref="G46:I46"/>
    <mergeCell ref="G143:I143"/>
    <mergeCell ref="G70:I70"/>
    <mergeCell ref="G40:I40"/>
    <mergeCell ref="G33:I33"/>
    <mergeCell ref="G34:I34"/>
    <mergeCell ref="G35:I35"/>
    <mergeCell ref="C5:F5"/>
    <mergeCell ref="G103:I103"/>
    <mergeCell ref="G93:I93"/>
    <mergeCell ref="G246:I246"/>
    <mergeCell ref="G61:I61"/>
    <mergeCell ref="G185:I185"/>
    <mergeCell ref="G171:I171"/>
    <mergeCell ref="G172:I172"/>
    <mergeCell ref="G44:I44"/>
    <mergeCell ref="G66:I66"/>
    <mergeCell ref="G109:I109"/>
    <mergeCell ref="G116:I116"/>
    <mergeCell ref="G160:I160"/>
    <mergeCell ref="G162:I162"/>
    <mergeCell ref="G165:I165"/>
    <mergeCell ref="G166:I166"/>
    <mergeCell ref="G161:I161"/>
    <mergeCell ref="G181:I181"/>
    <mergeCell ref="G176:I176"/>
    <mergeCell ref="G183:I183"/>
    <mergeCell ref="G186:I186"/>
    <mergeCell ref="G188:I188"/>
    <mergeCell ref="G204:I205"/>
    <mergeCell ref="G194:I197"/>
    <mergeCell ref="G211:I211"/>
    <mergeCell ref="G144:I144"/>
    <mergeCell ref="G360:I360"/>
    <mergeCell ref="G361:I361"/>
    <mergeCell ref="G386:I386"/>
    <mergeCell ref="G388:I388"/>
    <mergeCell ref="G290:I290"/>
    <mergeCell ref="G373:I373"/>
    <mergeCell ref="G362:I362"/>
    <mergeCell ref="G363:I363"/>
    <mergeCell ref="G356:I356"/>
    <mergeCell ref="G321:I321"/>
    <mergeCell ref="G382:I382"/>
    <mergeCell ref="G315:I315"/>
    <mergeCell ref="G318:I318"/>
    <mergeCell ref="G305:I305"/>
    <mergeCell ref="G302:I302"/>
    <mergeCell ref="G296:I296"/>
    <mergeCell ref="G282:I282"/>
    <mergeCell ref="G242:I242"/>
    <mergeCell ref="G214:I214"/>
    <mergeCell ref="G189:I189"/>
    <mergeCell ref="G213:I213"/>
    <mergeCell ref="G261:I261"/>
    <mergeCell ref="G310:I310"/>
  </mergeCells>
  <pageMargins left="0.23622047244094491" right="0.23622047244094491" top="0.74803149606299213" bottom="0.74803149606299213" header="0.31496062992125984" footer="0.31496062992125984"/>
  <pageSetup paperSize="9" scale="4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2024-08-29T08:02:04Z</cp:lastPrinted>
  <dcterms:created xsi:type="dcterms:W3CDTF">2015-10-05T11:25:45Z</dcterms:created>
  <dcterms:modified xsi:type="dcterms:W3CDTF">2024-11-22T05:40:54Z</dcterms:modified>
</cp:coreProperties>
</file>