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3250" windowHeight="13170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программы!$A$1:$L$594</definedName>
  </definedNames>
  <calcPr calcId="145621"/>
</workbook>
</file>

<file path=xl/calcChain.xml><?xml version="1.0" encoding="utf-8"?>
<calcChain xmlns="http://schemas.openxmlformats.org/spreadsheetml/2006/main">
  <c r="K567" i="1" l="1"/>
  <c r="K299" i="1"/>
  <c r="L299" i="1"/>
  <c r="K291" i="1" l="1"/>
  <c r="L291" i="1"/>
  <c r="J291" i="1"/>
  <c r="J301" i="1" l="1"/>
  <c r="K568" i="1"/>
  <c r="K569" i="1"/>
  <c r="K26" i="1"/>
  <c r="L26" i="1"/>
  <c r="J26" i="1"/>
  <c r="J563" i="1" l="1"/>
  <c r="J72" i="1"/>
  <c r="L104" i="1" l="1"/>
  <c r="K104" i="1"/>
  <c r="J104" i="1"/>
  <c r="J336" i="1" l="1"/>
  <c r="K171" i="1" l="1"/>
  <c r="L171" i="1"/>
  <c r="J171" i="1"/>
  <c r="M367" i="1" l="1"/>
  <c r="N367" i="1"/>
  <c r="O367" i="1"/>
  <c r="P367" i="1"/>
  <c r="K212" i="1" l="1"/>
  <c r="L212" i="1"/>
  <c r="J212" i="1"/>
  <c r="K206" i="1"/>
  <c r="L206" i="1"/>
  <c r="J206" i="1"/>
  <c r="K465" i="1" l="1"/>
  <c r="K464" i="1" s="1"/>
  <c r="L465" i="1"/>
  <c r="L464" i="1" s="1"/>
  <c r="J465" i="1"/>
  <c r="J464" i="1" s="1"/>
  <c r="K432" i="1" l="1"/>
  <c r="L432" i="1"/>
  <c r="J432" i="1"/>
  <c r="K168" i="1" l="1"/>
  <c r="K167" i="1" s="1"/>
  <c r="L168" i="1"/>
  <c r="L167" i="1" s="1"/>
  <c r="J168" i="1"/>
  <c r="J167" i="1" s="1"/>
  <c r="K515" i="1"/>
  <c r="L515" i="1"/>
  <c r="J515" i="1"/>
  <c r="K44" i="1" l="1"/>
  <c r="L44" i="1"/>
  <c r="M44" i="1"/>
  <c r="N44" i="1"/>
  <c r="O44" i="1"/>
  <c r="P44" i="1"/>
  <c r="J44" i="1"/>
  <c r="K563" i="1" l="1"/>
  <c r="K562" i="1" s="1"/>
  <c r="K561" i="1" s="1"/>
  <c r="K560" i="1" s="1"/>
  <c r="L563" i="1"/>
  <c r="L562" i="1" s="1"/>
  <c r="L561" i="1" s="1"/>
  <c r="L560" i="1" s="1"/>
  <c r="M563" i="1"/>
  <c r="N563" i="1"/>
  <c r="O563" i="1"/>
  <c r="P563" i="1"/>
  <c r="J562" i="1"/>
  <c r="J561" i="1" s="1"/>
  <c r="J560" i="1" s="1"/>
  <c r="K238" i="1" l="1"/>
  <c r="L238" i="1"/>
  <c r="J238" i="1"/>
  <c r="J236" i="1"/>
  <c r="J235" i="1" l="1"/>
  <c r="L443" i="1"/>
  <c r="L492" i="1"/>
  <c r="L517" i="1"/>
  <c r="L514" i="1" s="1"/>
  <c r="L574" i="1"/>
  <c r="L522" i="1" l="1"/>
  <c r="L521" i="1" s="1"/>
  <c r="M576" i="1"/>
  <c r="N576" i="1"/>
  <c r="O576" i="1"/>
  <c r="P576" i="1"/>
  <c r="K574" i="1"/>
  <c r="J574" i="1"/>
  <c r="K585" i="1"/>
  <c r="L585" i="1"/>
  <c r="K547" i="1" l="1"/>
  <c r="L547" i="1"/>
  <c r="J547" i="1"/>
  <c r="J430" i="1" l="1"/>
  <c r="K551" i="1"/>
  <c r="L551" i="1"/>
  <c r="J551" i="1"/>
  <c r="J546" i="1" l="1"/>
  <c r="L546" i="1"/>
  <c r="K546" i="1"/>
  <c r="K416" i="1"/>
  <c r="L416" i="1"/>
  <c r="J416" i="1"/>
  <c r="K413" i="1"/>
  <c r="L413" i="1"/>
  <c r="J413" i="1"/>
  <c r="J412" i="1" l="1"/>
  <c r="K571" i="1"/>
  <c r="L571" i="1"/>
  <c r="J571" i="1"/>
  <c r="J455" i="1"/>
  <c r="J387" i="1"/>
  <c r="K592" i="1"/>
  <c r="K591" i="1" s="1"/>
  <c r="L592" i="1"/>
  <c r="L591" i="1" s="1"/>
  <c r="J592" i="1"/>
  <c r="J591" i="1" s="1"/>
  <c r="K260" i="1"/>
  <c r="L260" i="1"/>
  <c r="M257" i="1"/>
  <c r="N257" i="1"/>
  <c r="O257" i="1"/>
  <c r="P257" i="1"/>
  <c r="J260" i="1"/>
  <c r="K387" i="1" l="1"/>
  <c r="K386" i="1" s="1"/>
  <c r="L387" i="1"/>
  <c r="L386" i="1" s="1"/>
  <c r="J386" i="1"/>
  <c r="L62" i="1" l="1"/>
  <c r="K62" i="1"/>
  <c r="J62" i="1"/>
  <c r="K452" i="1" l="1"/>
  <c r="L452" i="1"/>
  <c r="L240" i="1"/>
  <c r="K240" i="1"/>
  <c r="J240" i="1"/>
  <c r="J198" i="1" l="1"/>
  <c r="J194" i="1" s="1"/>
  <c r="L198" i="1"/>
  <c r="L194" i="1" s="1"/>
  <c r="K198" i="1"/>
  <c r="K194" i="1" s="1"/>
  <c r="L569" i="1" l="1"/>
  <c r="L568" i="1" s="1"/>
  <c r="L567" i="1" s="1"/>
  <c r="J569" i="1"/>
  <c r="J568" i="1" s="1"/>
  <c r="J567" i="1" s="1"/>
  <c r="L57" i="1"/>
  <c r="K57" i="1"/>
  <c r="J57" i="1"/>
  <c r="L373" i="1"/>
  <c r="L372" i="1" s="1"/>
  <c r="K373" i="1"/>
  <c r="K372" i="1" s="1"/>
  <c r="J373" i="1"/>
  <c r="J372" i="1" s="1"/>
  <c r="L409" i="1"/>
  <c r="K409" i="1"/>
  <c r="J409" i="1"/>
  <c r="L418" i="1"/>
  <c r="K418" i="1"/>
  <c r="J418" i="1"/>
  <c r="L412" i="1" l="1"/>
  <c r="K412" i="1"/>
  <c r="L383" i="1" l="1"/>
  <c r="K383" i="1"/>
  <c r="J383" i="1"/>
  <c r="K443" i="1" l="1"/>
  <c r="J443" i="1"/>
  <c r="L435" i="1"/>
  <c r="K435" i="1"/>
  <c r="J435" i="1"/>
  <c r="L236" i="1" l="1"/>
  <c r="L235" i="1" s="1"/>
  <c r="K236" i="1"/>
  <c r="K235" i="1" s="1"/>
  <c r="J585" i="1"/>
  <c r="L274" i="1"/>
  <c r="K274" i="1"/>
  <c r="J274" i="1"/>
  <c r="L294" i="1"/>
  <c r="K294" i="1"/>
  <c r="J294" i="1"/>
  <c r="L322" i="1"/>
  <c r="L321" i="1" s="1"/>
  <c r="K322" i="1"/>
  <c r="K321" i="1" s="1"/>
  <c r="J322" i="1"/>
  <c r="J321" i="1" s="1"/>
  <c r="J353" i="1"/>
  <c r="L378" i="1"/>
  <c r="L377" i="1" s="1"/>
  <c r="K378" i="1"/>
  <c r="K377" i="1" s="1"/>
  <c r="J378" i="1"/>
  <c r="J377" i="1" s="1"/>
  <c r="L558" i="1"/>
  <c r="L557" i="1" s="1"/>
  <c r="K558" i="1"/>
  <c r="K557" i="1" s="1"/>
  <c r="J558" i="1"/>
  <c r="J557" i="1" s="1"/>
  <c r="L408" i="1"/>
  <c r="K408" i="1"/>
  <c r="J408" i="1"/>
  <c r="L577" i="1"/>
  <c r="K577" i="1"/>
  <c r="J577" i="1"/>
  <c r="L579" i="1"/>
  <c r="K579" i="1"/>
  <c r="J579" i="1"/>
  <c r="L576" i="1" l="1"/>
  <c r="J576" i="1"/>
  <c r="K576" i="1"/>
  <c r="J376" i="1"/>
  <c r="K376" i="1"/>
  <c r="L376" i="1"/>
  <c r="L270" i="1" l="1"/>
  <c r="K270" i="1"/>
  <c r="J270" i="1"/>
  <c r="J268" i="1"/>
  <c r="L268" i="1"/>
  <c r="K268" i="1"/>
  <c r="L267" i="1" l="1"/>
  <c r="J267" i="1"/>
  <c r="K267" i="1"/>
  <c r="J342" i="1" l="1"/>
  <c r="L180" i="1" l="1"/>
  <c r="K180" i="1"/>
  <c r="K301" i="1"/>
  <c r="L430" i="1"/>
  <c r="K430" i="1"/>
  <c r="L362" i="1"/>
  <c r="L356" i="1"/>
  <c r="L353" i="1"/>
  <c r="L350" i="1"/>
  <c r="L346" i="1"/>
  <c r="L342" i="1"/>
  <c r="L341" i="1" l="1"/>
  <c r="L394" i="1"/>
  <c r="L393" i="1" s="1"/>
  <c r="K394" i="1"/>
  <c r="K393" i="1" s="1"/>
  <c r="J394" i="1"/>
  <c r="J393" i="1" s="1"/>
  <c r="L147" i="1" l="1"/>
  <c r="K147" i="1"/>
  <c r="L164" i="1"/>
  <c r="K164" i="1"/>
  <c r="L406" i="1" l="1"/>
  <c r="L405" i="1" s="1"/>
  <c r="L404" i="1" s="1"/>
  <c r="K406" i="1"/>
  <c r="K405" i="1" s="1"/>
  <c r="K404" i="1" s="1"/>
  <c r="J406" i="1"/>
  <c r="J405" i="1" s="1"/>
  <c r="J404" i="1" s="1"/>
  <c r="J334" i="1"/>
  <c r="K334" i="1"/>
  <c r="L325" i="1"/>
  <c r="K325" i="1"/>
  <c r="J325" i="1"/>
  <c r="K353" i="1" l="1"/>
  <c r="J350" i="1"/>
  <c r="J346" i="1"/>
  <c r="K350" i="1"/>
  <c r="L284" i="1" l="1"/>
  <c r="L283" i="1" s="1"/>
  <c r="K284" i="1"/>
  <c r="K283" i="1" s="1"/>
  <c r="J284" i="1"/>
  <c r="J283" i="1" s="1"/>
  <c r="L16" i="1" l="1"/>
  <c r="K16" i="1"/>
  <c r="J16" i="1"/>
  <c r="J368" i="1"/>
  <c r="J367" i="1" s="1"/>
  <c r="K289" i="1"/>
  <c r="K288" i="1" s="1"/>
  <c r="J333" i="1"/>
  <c r="L334" i="1"/>
  <c r="J329" i="1"/>
  <c r="L154" i="1"/>
  <c r="K154" i="1"/>
  <c r="J154" i="1"/>
  <c r="J153" i="1" s="1"/>
  <c r="J150" i="1"/>
  <c r="L543" i="1" l="1"/>
  <c r="L542" i="1" s="1"/>
  <c r="L541" i="1" s="1"/>
  <c r="K543" i="1"/>
  <c r="K542" i="1" s="1"/>
  <c r="K541" i="1" s="1"/>
  <c r="J543" i="1"/>
  <c r="J542" i="1" s="1"/>
  <c r="J541" i="1" s="1"/>
  <c r="K54" i="1"/>
  <c r="L54" i="1"/>
  <c r="J54" i="1"/>
  <c r="K67" i="1" l="1"/>
  <c r="L67" i="1"/>
  <c r="K126" i="1"/>
  <c r="L126" i="1"/>
  <c r="J126" i="1"/>
  <c r="K119" i="1" l="1"/>
  <c r="K118" i="1" s="1"/>
  <c r="L119" i="1"/>
  <c r="L118" i="1" s="1"/>
  <c r="J119" i="1"/>
  <c r="J118" i="1" s="1"/>
  <c r="K91" i="1"/>
  <c r="L91" i="1"/>
  <c r="K368" i="1" l="1"/>
  <c r="K367" i="1" s="1"/>
  <c r="L368" i="1"/>
  <c r="L367" i="1" s="1"/>
  <c r="L340" i="1" l="1"/>
  <c r="K258" i="1"/>
  <c r="K257" i="1" s="1"/>
  <c r="L258" i="1"/>
  <c r="L257" i="1" s="1"/>
  <c r="J258" i="1"/>
  <c r="K13" i="1" l="1"/>
  <c r="K12" i="1" s="1"/>
  <c r="L13" i="1"/>
  <c r="L12" i="1" s="1"/>
  <c r="J13" i="1"/>
  <c r="J12" i="1" s="1"/>
  <c r="K21" i="1"/>
  <c r="K20" i="1" s="1"/>
  <c r="L21" i="1"/>
  <c r="L20" i="1" s="1"/>
  <c r="J21" i="1"/>
  <c r="J20" i="1" s="1"/>
  <c r="K24" i="1"/>
  <c r="K23" i="1" s="1"/>
  <c r="K8" i="1" s="1"/>
  <c r="L24" i="1"/>
  <c r="L23" i="1" s="1"/>
  <c r="L8" i="1" s="1"/>
  <c r="J24" i="1"/>
  <c r="J23" i="1" s="1"/>
  <c r="J8" i="1" s="1"/>
  <c r="K15" i="1"/>
  <c r="L15" i="1"/>
  <c r="J15" i="1"/>
  <c r="K35" i="1"/>
  <c r="L35" i="1"/>
  <c r="K49" i="1"/>
  <c r="L49" i="1"/>
  <c r="K109" i="1"/>
  <c r="L109" i="1"/>
  <c r="J222" i="1"/>
  <c r="K263" i="1"/>
  <c r="L263" i="1"/>
  <c r="J273" i="1"/>
  <c r="J278" i="1"/>
  <c r="J277" i="1" s="1"/>
  <c r="J263" i="1" l="1"/>
  <c r="J164" i="1" l="1"/>
  <c r="J109" i="1"/>
  <c r="M109" i="1" l="1"/>
  <c r="M61" i="1" s="1"/>
  <c r="M60" i="1" s="1"/>
  <c r="N109" i="1"/>
  <c r="N61" i="1" s="1"/>
  <c r="N60" i="1" s="1"/>
  <c r="O109" i="1"/>
  <c r="O61" i="1" s="1"/>
  <c r="O60" i="1" s="1"/>
  <c r="P109" i="1"/>
  <c r="P61" i="1" s="1"/>
  <c r="P60" i="1" s="1"/>
  <c r="J49" i="1"/>
  <c r="L251" i="1" l="1"/>
  <c r="K251" i="1"/>
  <c r="J251" i="1"/>
  <c r="L249" i="1"/>
  <c r="K249" i="1"/>
  <c r="J249" i="1"/>
  <c r="L253" i="1" l="1"/>
  <c r="K253" i="1"/>
  <c r="J253" i="1"/>
  <c r="K150" i="1" l="1"/>
  <c r="L150" i="1"/>
  <c r="K161" i="1" l="1"/>
  <c r="L161" i="1"/>
  <c r="J161" i="1"/>
  <c r="J67" i="1" l="1"/>
  <c r="J319" i="1" l="1"/>
  <c r="J147" i="1" l="1"/>
  <c r="K101" i="1" l="1"/>
  <c r="L101" i="1"/>
  <c r="J101" i="1"/>
  <c r="K72" i="1" l="1"/>
  <c r="L72" i="1"/>
  <c r="K298" i="1" l="1"/>
  <c r="K297" i="1" s="1"/>
  <c r="J299" i="1"/>
  <c r="J298" i="1" l="1"/>
  <c r="J297" i="1" s="1"/>
  <c r="M328" i="1"/>
  <c r="N328" i="1"/>
  <c r="O328" i="1"/>
  <c r="P328" i="1"/>
  <c r="K329" i="1"/>
  <c r="L329" i="1"/>
  <c r="K336" i="1"/>
  <c r="L336" i="1"/>
  <c r="L328" i="1" l="1"/>
  <c r="K328" i="1"/>
  <c r="L97" i="1" l="1"/>
  <c r="K97" i="1"/>
  <c r="J97" i="1"/>
  <c r="J157" i="1" l="1"/>
  <c r="K143" i="1"/>
  <c r="K142" i="1" s="1"/>
  <c r="L143" i="1"/>
  <c r="L142" i="1" s="1"/>
  <c r="J143" i="1"/>
  <c r="J142" i="1" s="1"/>
  <c r="K130" i="1"/>
  <c r="L130" i="1"/>
  <c r="J130" i="1"/>
  <c r="J175" i="1" l="1"/>
  <c r="J91" i="1"/>
  <c r="K157" i="1" l="1"/>
  <c r="L157" i="1"/>
  <c r="K134" i="1" l="1"/>
  <c r="L134" i="1"/>
  <c r="J134" i="1"/>
  <c r="K247" i="1" l="1"/>
  <c r="L247" i="1"/>
  <c r="K522" i="1" l="1"/>
  <c r="K521" i="1" s="1"/>
  <c r="J522" i="1"/>
  <c r="J521" i="1" s="1"/>
  <c r="L535" i="1" l="1"/>
  <c r="L534" i="1" s="1"/>
  <c r="K535" i="1"/>
  <c r="K534" i="1" s="1"/>
  <c r="J535" i="1"/>
  <c r="J534" i="1" s="1"/>
  <c r="K46" i="1" l="1"/>
  <c r="L46" i="1"/>
  <c r="M46" i="1"/>
  <c r="N46" i="1"/>
  <c r="O46" i="1"/>
  <c r="P46" i="1"/>
  <c r="J46" i="1"/>
  <c r="K175" i="1" l="1"/>
  <c r="L175" i="1"/>
  <c r="L539" i="1" l="1"/>
  <c r="L538" i="1" s="1"/>
  <c r="L537" i="1" s="1"/>
  <c r="K539" i="1"/>
  <c r="K538" i="1" s="1"/>
  <c r="K537" i="1" s="1"/>
  <c r="J539" i="1"/>
  <c r="J538" i="1" s="1"/>
  <c r="J537" i="1" s="1"/>
  <c r="J247" i="1" l="1"/>
  <c r="J328" i="1" l="1"/>
  <c r="J327" i="1" s="1"/>
  <c r="J356" i="1" l="1"/>
  <c r="J341" i="1" s="1"/>
  <c r="M6" i="1" l="1"/>
  <c r="N6" i="1"/>
  <c r="O6" i="1"/>
  <c r="P6" i="1"/>
  <c r="M393" i="1"/>
  <c r="N393" i="1"/>
  <c r="O393" i="1"/>
  <c r="P393" i="1"/>
  <c r="K362" i="1"/>
  <c r="M362" i="1"/>
  <c r="M340" i="1" s="1"/>
  <c r="N362" i="1"/>
  <c r="N340" i="1" s="1"/>
  <c r="O362" i="1"/>
  <c r="O340" i="1" s="1"/>
  <c r="P362" i="1"/>
  <c r="P340" i="1" s="1"/>
  <c r="J362" i="1"/>
  <c r="J340" i="1" s="1"/>
  <c r="J358" i="1"/>
  <c r="K86" i="1" l="1"/>
  <c r="L86" i="1"/>
  <c r="J86" i="1"/>
  <c r="L116" i="1" l="1"/>
  <c r="K116" i="1"/>
  <c r="J116" i="1"/>
  <c r="L278" i="1" l="1"/>
  <c r="L277" i="1" s="1"/>
  <c r="K278" i="1"/>
  <c r="K277" i="1" s="1"/>
  <c r="M327" i="1" l="1"/>
  <c r="N327" i="1"/>
  <c r="O327" i="1"/>
  <c r="P327" i="1"/>
  <c r="J227" i="1" l="1"/>
  <c r="L333" i="1" l="1"/>
  <c r="L327" i="1" s="1"/>
  <c r="K333" i="1"/>
  <c r="K327" i="1" s="1"/>
  <c r="L501" i="1" l="1"/>
  <c r="K501" i="1"/>
  <c r="J501" i="1"/>
  <c r="L504" i="1" l="1"/>
  <c r="L500" i="1" s="1"/>
  <c r="K504" i="1"/>
  <c r="K500" i="1" s="1"/>
  <c r="J504" i="1"/>
  <c r="J500" i="1" s="1"/>
  <c r="M519" i="1" l="1"/>
  <c r="M380" i="1" l="1"/>
  <c r="J401" i="1" l="1"/>
  <c r="L273" i="1" l="1"/>
  <c r="K273" i="1"/>
  <c r="J180" i="1" l="1"/>
  <c r="L583" i="1" l="1"/>
  <c r="K583" i="1"/>
  <c r="J583" i="1"/>
  <c r="J582" i="1" l="1"/>
  <c r="K582" i="1"/>
  <c r="L582" i="1"/>
  <c r="L471" i="1" l="1"/>
  <c r="L470" i="1" s="1"/>
  <c r="K471" i="1"/>
  <c r="K470" i="1" s="1"/>
  <c r="J471" i="1"/>
  <c r="J470" i="1" s="1"/>
  <c r="K346" i="1"/>
  <c r="L281" i="1" l="1"/>
  <c r="K281" i="1"/>
  <c r="J281" i="1"/>
  <c r="L589" i="1"/>
  <c r="L581" i="1" s="1"/>
  <c r="K589" i="1"/>
  <c r="J589" i="1"/>
  <c r="J581" i="1" s="1"/>
  <c r="K356" i="1"/>
  <c r="L475" i="1"/>
  <c r="L474" i="1" s="1"/>
  <c r="L473" i="1" s="1"/>
  <c r="K475" i="1"/>
  <c r="K474" i="1" s="1"/>
  <c r="K473" i="1" s="1"/>
  <c r="J475" i="1"/>
  <c r="J474" i="1" s="1"/>
  <c r="J473" i="1" s="1"/>
  <c r="J588" i="1" l="1"/>
  <c r="K588" i="1"/>
  <c r="K581" i="1"/>
  <c r="L588" i="1"/>
  <c r="K280" i="1"/>
  <c r="L280" i="1"/>
  <c r="J280" i="1"/>
  <c r="J266" i="1" s="1"/>
  <c r="J265" i="1" s="1"/>
  <c r="J392" i="1"/>
  <c r="L392" i="1"/>
  <c r="K392" i="1"/>
  <c r="J317" i="1"/>
  <c r="J316" i="1" s="1"/>
  <c r="J315" i="1" s="1"/>
  <c r="L455" i="1"/>
  <c r="L454" i="1" s="1"/>
  <c r="K455" i="1"/>
  <c r="K454" i="1" s="1"/>
  <c r="J454" i="1"/>
  <c r="L555" i="1"/>
  <c r="L554" i="1" s="1"/>
  <c r="K555" i="1"/>
  <c r="K554" i="1" s="1"/>
  <c r="K553" i="1" s="1"/>
  <c r="K545" i="1" s="1"/>
  <c r="L530" i="1"/>
  <c r="L529" i="1" s="1"/>
  <c r="K530" i="1"/>
  <c r="K529" i="1" s="1"/>
  <c r="L513" i="1"/>
  <c r="K517" i="1"/>
  <c r="L510" i="1"/>
  <c r="K510" i="1"/>
  <c r="L507" i="1"/>
  <c r="L490" i="1" s="1"/>
  <c r="K507" i="1"/>
  <c r="K492" i="1"/>
  <c r="L487" i="1"/>
  <c r="L486" i="1" s="1"/>
  <c r="L485" i="1" s="1"/>
  <c r="K487" i="1"/>
  <c r="K486" i="1" s="1"/>
  <c r="K485" i="1" s="1"/>
  <c r="L482" i="1"/>
  <c r="L481" i="1" s="1"/>
  <c r="L480" i="1" s="1"/>
  <c r="K482" i="1"/>
  <c r="K481" i="1" s="1"/>
  <c r="K480" i="1" s="1"/>
  <c r="L468" i="1"/>
  <c r="L467" i="1" s="1"/>
  <c r="K468" i="1"/>
  <c r="K467" i="1" s="1"/>
  <c r="L462" i="1"/>
  <c r="K462" i="1"/>
  <c r="L460" i="1"/>
  <c r="K460" i="1"/>
  <c r="L451" i="1"/>
  <c r="K451" i="1"/>
  <c r="L449" i="1"/>
  <c r="L448" i="1" s="1"/>
  <c r="K449" i="1"/>
  <c r="K448" i="1" s="1"/>
  <c r="L441" i="1"/>
  <c r="L429" i="1" s="1"/>
  <c r="L428" i="1" s="1"/>
  <c r="L427" i="1" s="1"/>
  <c r="K441" i="1"/>
  <c r="K429" i="1" s="1"/>
  <c r="K428" i="1" s="1"/>
  <c r="K427" i="1" s="1"/>
  <c r="L424" i="1"/>
  <c r="L423" i="1" s="1"/>
  <c r="L422" i="1" s="1"/>
  <c r="L421" i="1" s="1"/>
  <c r="K424" i="1"/>
  <c r="K423" i="1" s="1"/>
  <c r="K422" i="1" s="1"/>
  <c r="K421" i="1" s="1"/>
  <c r="L401" i="1"/>
  <c r="L400" i="1" s="1"/>
  <c r="L399" i="1" s="1"/>
  <c r="K401" i="1"/>
  <c r="K400" i="1" s="1"/>
  <c r="K399" i="1" s="1"/>
  <c r="K342" i="1"/>
  <c r="K341" i="1" s="1"/>
  <c r="K340" i="1" s="1"/>
  <c r="K339" i="1" s="1"/>
  <c r="L317" i="1"/>
  <c r="L316" i="1" s="1"/>
  <c r="L315" i="1" s="1"/>
  <c r="K317" i="1"/>
  <c r="K316" i="1" s="1"/>
  <c r="K315" i="1" s="1"/>
  <c r="L307" i="1"/>
  <c r="L301" i="1" s="1"/>
  <c r="L289" i="1"/>
  <c r="K287" i="1"/>
  <c r="L256" i="1"/>
  <c r="K256" i="1"/>
  <c r="L245" i="1"/>
  <c r="L244" i="1" s="1"/>
  <c r="L243" i="1" s="1"/>
  <c r="K245" i="1"/>
  <c r="K244" i="1" s="1"/>
  <c r="K243" i="1" s="1"/>
  <c r="L233" i="1"/>
  <c r="L232" i="1" s="1"/>
  <c r="K233" i="1"/>
  <c r="K232" i="1" s="1"/>
  <c r="L230" i="1"/>
  <c r="L229" i="1" s="1"/>
  <c r="K230" i="1"/>
  <c r="K229" i="1" s="1"/>
  <c r="L225" i="1"/>
  <c r="L224" i="1" s="1"/>
  <c r="K225" i="1"/>
  <c r="K224" i="1" s="1"/>
  <c r="L222" i="1"/>
  <c r="L221" i="1" s="1"/>
  <c r="K222" i="1"/>
  <c r="K221" i="1" s="1"/>
  <c r="L217" i="1"/>
  <c r="L216" i="1" s="1"/>
  <c r="K217" i="1"/>
  <c r="K216" i="1" s="1"/>
  <c r="L211" i="1"/>
  <c r="K211" i="1"/>
  <c r="L209" i="1"/>
  <c r="L208" i="1" s="1"/>
  <c r="K209" i="1"/>
  <c r="K208" i="1" s="1"/>
  <c r="L205" i="1"/>
  <c r="K205" i="1"/>
  <c r="L203" i="1"/>
  <c r="L202" i="1" s="1"/>
  <c r="K203" i="1"/>
  <c r="K202" i="1" s="1"/>
  <c r="L196" i="1"/>
  <c r="L195" i="1" s="1"/>
  <c r="K196" i="1"/>
  <c r="K195" i="1" s="1"/>
  <c r="L190" i="1"/>
  <c r="L189" i="1" s="1"/>
  <c r="K190" i="1"/>
  <c r="K189" i="1" s="1"/>
  <c r="L186" i="1"/>
  <c r="L185" i="1" s="1"/>
  <c r="K186" i="1"/>
  <c r="K185" i="1" s="1"/>
  <c r="L153" i="1"/>
  <c r="K153" i="1"/>
  <c r="L149" i="1"/>
  <c r="K149" i="1"/>
  <c r="L81" i="1"/>
  <c r="K81" i="1"/>
  <c r="L76" i="1"/>
  <c r="K76" i="1"/>
  <c r="L40" i="1"/>
  <c r="L34" i="1" s="1"/>
  <c r="L33" i="1" s="1"/>
  <c r="K40" i="1"/>
  <c r="K34" i="1" s="1"/>
  <c r="K33" i="1" s="1"/>
  <c r="L30" i="1"/>
  <c r="L29" i="1" s="1"/>
  <c r="L28" i="1" s="1"/>
  <c r="K30" i="1"/>
  <c r="K29" i="1" s="1"/>
  <c r="K28" i="1" s="1"/>
  <c r="L10" i="1"/>
  <c r="L9" i="1" s="1"/>
  <c r="K10" i="1"/>
  <c r="K9" i="1" s="1"/>
  <c r="J174" i="1"/>
  <c r="J81" i="1"/>
  <c r="J530" i="1"/>
  <c r="J529" i="1" s="1"/>
  <c r="J555" i="1"/>
  <c r="J554" i="1" s="1"/>
  <c r="J211" i="1"/>
  <c r="J40" i="1"/>
  <c r="J35" i="1"/>
  <c r="J217" i="1"/>
  <c r="J216" i="1" s="1"/>
  <c r="J76" i="1"/>
  <c r="J61" i="1" s="1"/>
  <c r="J190" i="1"/>
  <c r="J189" i="1" s="1"/>
  <c r="J468" i="1"/>
  <c r="J467" i="1" s="1"/>
  <c r="J517" i="1"/>
  <c r="J507" i="1"/>
  <c r="J510" i="1"/>
  <c r="J492" i="1"/>
  <c r="J487" i="1"/>
  <c r="J486" i="1" s="1"/>
  <c r="J485" i="1" s="1"/>
  <c r="J482" i="1"/>
  <c r="J481" i="1" s="1"/>
  <c r="J480" i="1" s="1"/>
  <c r="J460" i="1"/>
  <c r="J462" i="1"/>
  <c r="J449" i="1"/>
  <c r="J448" i="1" s="1"/>
  <c r="J452" i="1"/>
  <c r="J451" i="1" s="1"/>
  <c r="J441" i="1"/>
  <c r="J424" i="1"/>
  <c r="J423" i="1" s="1"/>
  <c r="J422" i="1" s="1"/>
  <c r="J421" i="1" s="1"/>
  <c r="J400" i="1"/>
  <c r="J399" i="1" s="1"/>
  <c r="J289" i="1"/>
  <c r="J288" i="1" s="1"/>
  <c r="J287" i="1" s="1"/>
  <c r="J286" i="1" s="1"/>
  <c r="J257" i="1"/>
  <c r="J256" i="1" s="1"/>
  <c r="J245" i="1"/>
  <c r="J244" i="1" s="1"/>
  <c r="J243" i="1" s="1"/>
  <c r="J221" i="1"/>
  <c r="J225" i="1"/>
  <c r="J224" i="1" s="1"/>
  <c r="J230" i="1"/>
  <c r="J229" i="1" s="1"/>
  <c r="J233" i="1"/>
  <c r="J232" i="1" s="1"/>
  <c r="J203" i="1"/>
  <c r="J202" i="1" s="1"/>
  <c r="J205" i="1"/>
  <c r="J209" i="1"/>
  <c r="J208" i="1" s="1"/>
  <c r="J196" i="1"/>
  <c r="J195" i="1" s="1"/>
  <c r="J186" i="1"/>
  <c r="J185" i="1" s="1"/>
  <c r="J149" i="1"/>
  <c r="J141" i="1" s="1"/>
  <c r="J30" i="1"/>
  <c r="J29" i="1" s="1"/>
  <c r="J28" i="1" s="1"/>
  <c r="J10" i="1"/>
  <c r="J9" i="1" s="1"/>
  <c r="J490" i="1" l="1"/>
  <c r="J489" i="1" s="1"/>
  <c r="K514" i="1"/>
  <c r="K513" i="1" s="1"/>
  <c r="J201" i="1"/>
  <c r="K490" i="1"/>
  <c r="K489" i="1" s="1"/>
  <c r="J514" i="1"/>
  <c r="J513" i="1" s="1"/>
  <c r="J220" i="1"/>
  <c r="J219" i="1" s="1"/>
  <c r="J60" i="1"/>
  <c r="L61" i="1"/>
  <c r="L60" i="1" s="1"/>
  <c r="L220" i="1"/>
  <c r="L219" i="1" s="1"/>
  <c r="L447" i="1"/>
  <c r="L339" i="1"/>
  <c r="J339" i="1"/>
  <c r="L141" i="1"/>
  <c r="J429" i="1"/>
  <c r="K220" i="1"/>
  <c r="K219" i="1" s="1"/>
  <c r="J34" i="1"/>
  <c r="J33" i="1" s="1"/>
  <c r="J447" i="1"/>
  <c r="L7" i="1"/>
  <c r="J7" i="1"/>
  <c r="J314" i="1"/>
  <c r="L288" i="1"/>
  <c r="L287" i="1" s="1"/>
  <c r="K61" i="1"/>
  <c r="K60" i="1" s="1"/>
  <c r="K7" i="1"/>
  <c r="J553" i="1"/>
  <c r="J545" i="1" s="1"/>
  <c r="L553" i="1"/>
  <c r="L545" i="1" s="1"/>
  <c r="L298" i="1"/>
  <c r="L297" i="1" s="1"/>
  <c r="J528" i="1"/>
  <c r="J527" i="1" s="1"/>
  <c r="K528" i="1"/>
  <c r="K527" i="1" s="1"/>
  <c r="L528" i="1"/>
  <c r="L527" i="1" s="1"/>
  <c r="K141" i="1"/>
  <c r="L314" i="1"/>
  <c r="L242" i="1"/>
  <c r="K242" i="1"/>
  <c r="K314" i="1"/>
  <c r="J242" i="1"/>
  <c r="L266" i="1"/>
  <c r="L265" i="1" s="1"/>
  <c r="K266" i="1"/>
  <c r="K265" i="1" s="1"/>
  <c r="L489" i="1"/>
  <c r="L479" i="1" s="1"/>
  <c r="K201" i="1"/>
  <c r="L201" i="1"/>
  <c r="L184" i="1"/>
  <c r="L459" i="1"/>
  <c r="L458" i="1" s="1"/>
  <c r="K174" i="1"/>
  <c r="K173" i="1" s="1"/>
  <c r="K184" i="1"/>
  <c r="K459" i="1"/>
  <c r="K458" i="1" s="1"/>
  <c r="K255" i="1"/>
  <c r="J255" i="1"/>
  <c r="L255" i="1"/>
  <c r="L174" i="1"/>
  <c r="L173" i="1" s="1"/>
  <c r="J173" i="1"/>
  <c r="K447" i="1"/>
  <c r="J459" i="1"/>
  <c r="J458" i="1" s="1"/>
  <c r="J184" i="1"/>
  <c r="K286" i="1"/>
  <c r="K479" i="1" l="1"/>
  <c r="L32" i="1"/>
  <c r="L446" i="1"/>
  <c r="J428" i="1"/>
  <c r="J427" i="1" s="1"/>
  <c r="J32" i="1"/>
  <c r="K32" i="1"/>
  <c r="L286" i="1"/>
  <c r="J479" i="1"/>
  <c r="K446" i="1"/>
  <c r="J446" i="1"/>
  <c r="L6" i="1" l="1"/>
  <c r="J6" i="1"/>
  <c r="K6" i="1"/>
</calcChain>
</file>

<file path=xl/sharedStrings.xml><?xml version="1.0" encoding="utf-8"?>
<sst xmlns="http://schemas.openxmlformats.org/spreadsheetml/2006/main" count="3797" uniqueCount="680">
  <si>
    <t>Наименование целевой статьи расходов</t>
  </si>
  <si>
    <t>01</t>
  </si>
  <si>
    <t>00</t>
  </si>
  <si>
    <t>00000</t>
  </si>
  <si>
    <t>03</t>
  </si>
  <si>
    <t>06</t>
  </si>
  <si>
    <t>80900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</si>
  <si>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</si>
  <si>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</si>
  <si>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</si>
  <si>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</si>
  <si>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</si>
  <si>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</si>
  <si>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</si>
  <si>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</si>
  <si>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</si>
  <si>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</si>
  <si>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</si>
  <si>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</si>
  <si>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</si>
  <si>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Мероприятия по организации отдыха и оздоровления детей и молодежи</t>
  </si>
  <si>
    <t>04</t>
  </si>
  <si>
    <t>Подпрограмма «Другие вопросы в области образования»</t>
  </si>
  <si>
    <t>5</t>
  </si>
  <si>
    <t>Прочие мероприятия в области образования</t>
  </si>
  <si>
    <t>Капитальные вложения в объекты муниципальной собственности</t>
  </si>
  <si>
    <t>Подпрограмма «Реализация молодёжной политики на территории Лискинского муниципального района»</t>
  </si>
  <si>
    <t>8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</si>
  <si>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</si>
  <si>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52600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</si>
  <si>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</si>
  <si>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«Выплата приемной семье на содержание подопечных детей»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</si>
  <si>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</si>
  <si>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</si>
  <si>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</si>
  <si>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Обеспечение выплаты вознаграждения, причитающегося приемному родителю</t>
  </si>
  <si>
    <t>07</t>
  </si>
  <si>
    <t>08</t>
  </si>
  <si>
    <t>09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</si>
  <si>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</si>
  <si>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</si>
  <si>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</si>
  <si>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</si>
  <si>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</si>
  <si>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</si>
  <si>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</si>
  <si>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</si>
  <si>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</si>
  <si>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</si>
  <si>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</si>
  <si>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</si>
  <si>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Основное мероприятие «Социальная поддержка (льготный проезд) садоводов – огородников»</t>
  </si>
  <si>
    <t>80820</t>
  </si>
  <si>
    <t>Оказание государственной социальной помощи отдельным категориям граждан по проезду на транспорте пригородного сообщения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</si>
  <si>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</si>
  <si>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</si>
  <si>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</si>
  <si>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</si>
  <si>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</si>
  <si>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</si>
  <si>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80380</t>
  </si>
  <si>
    <t>Мероприятия по развитию и поддержке малого и среднего предпринимательства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</si>
  <si>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</si>
  <si>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</si>
  <si>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</si>
  <si>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</si>
  <si>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</si>
  <si>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</si>
  <si>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</si>
  <si>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</si>
  <si>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</si>
  <si>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</si>
  <si>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</si>
  <si>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</si>
  <si>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</si>
  <si>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2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</si>
  <si>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</si>
  <si>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</si>
  <si>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</si>
  <si>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</si>
  <si>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</si>
  <si>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</si>
  <si>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</si>
  <si>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</si>
  <si>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</si>
  <si>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</si>
  <si>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4</t>
  </si>
  <si>
    <t>Подпрограмма «Обеспечение реализации муниципальной программы»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</si>
  <si>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</si>
  <si>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</si>
  <si>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</si>
  <si>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</si>
  <si>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</si>
  <si>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</si>
  <si>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</si>
  <si>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</si>
  <si>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</si>
  <si>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</si>
  <si>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</si>
  <si>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</si>
  <si>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</si>
  <si>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</si>
  <si>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</si>
  <si>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Основное мероприятие «Управление муниципальным долгом»</t>
  </si>
  <si>
    <t>87880</t>
  </si>
  <si>
    <t>Процентные платежи по муниципальному долгу Лискинского муниципального района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</si>
  <si>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</si>
  <si>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</si>
  <si>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</si>
  <si>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88020</t>
  </si>
  <si>
    <t>Выравнивание бюджетной обеспеченности поселений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</si>
  <si>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</si>
  <si>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</si>
  <si>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</si>
  <si>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</si>
  <si>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</si>
  <si>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</si>
  <si>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</si>
  <si>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</si>
  <si>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</si>
  <si>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</si>
  <si>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78470</t>
  </si>
  <si>
    <t>Осуществление полномочий по созданию и организации деятельности административных комиссий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</si>
  <si>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</si>
  <si>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</si>
  <si>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</si>
  <si>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ЦСР</t>
  </si>
  <si>
    <t>ВР</t>
  </si>
  <si>
    <t>Рз</t>
  </si>
  <si>
    <t>Сумма 
(тыс. рублей)</t>
  </si>
  <si>
    <t xml:space="preserve">ПР </t>
  </si>
  <si>
    <t>ВСЕГО</t>
  </si>
  <si>
    <t>№ п/п</t>
  </si>
  <si>
    <t>1.1</t>
  </si>
  <si>
    <t>1.1.1</t>
  </si>
  <si>
    <t>1.2</t>
  </si>
  <si>
    <t>1.2.1</t>
  </si>
  <si>
    <t>2.1</t>
  </si>
  <si>
    <t>2.1.1</t>
  </si>
  <si>
    <t>2.2</t>
  </si>
  <si>
    <t>2.3</t>
  </si>
  <si>
    <t>2.3.1</t>
  </si>
  <si>
    <t>2.3.2</t>
  </si>
  <si>
    <t>2.3.3</t>
  </si>
  <si>
    <t>2.4</t>
  </si>
  <si>
    <t>2.5</t>
  </si>
  <si>
    <t>2.5.1</t>
  </si>
  <si>
    <t>2.5.2</t>
  </si>
  <si>
    <t>2.6</t>
  </si>
  <si>
    <t>2.6.1</t>
  </si>
  <si>
    <t>3.1</t>
  </si>
  <si>
    <t>3.1.1</t>
  </si>
  <si>
    <t>3.1.2</t>
  </si>
  <si>
    <t>3.1.3</t>
  </si>
  <si>
    <t>3.1.4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</si>
  <si>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</si>
  <si>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</si>
  <si>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</si>
  <si>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</si>
  <si>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</si>
  <si>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</si>
  <si>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</si>
  <si>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</si>
  <si>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</si>
  <si>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</si>
  <si>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</si>
  <si>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</si>
  <si>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</si>
  <si>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</si>
  <si>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</si>
  <si>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</si>
  <si>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</si>
  <si>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</si>
  <si>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</si>
  <si>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</si>
  <si>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</si>
  <si>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</si>
  <si>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</si>
  <si>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</si>
  <si>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</si>
  <si>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</si>
  <si>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</si>
  <si>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</si>
  <si>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</si>
  <si>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</si>
  <si>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</si>
  <si>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</si>
  <si>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</si>
  <si>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</si>
  <si>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</si>
  <si>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</si>
  <si>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</si>
  <si>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80280</t>
  </si>
  <si>
    <t>400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</si>
  <si>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</si>
  <si>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</si>
  <si>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</si>
  <si>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</si>
  <si>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</si>
  <si>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</si>
  <si>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700</t>
  </si>
  <si>
    <t>Обслуживание муниципального долга</t>
  </si>
  <si>
    <t>7.2</t>
  </si>
  <si>
    <t>7.2.1</t>
  </si>
  <si>
    <t>9.3</t>
  </si>
  <si>
    <t>9.3.1</t>
  </si>
  <si>
    <t>9.4</t>
  </si>
  <si>
    <t>9.4.1</t>
  </si>
  <si>
    <t>11.</t>
  </si>
  <si>
    <t>13.2</t>
  </si>
  <si>
    <t>13.2.1</t>
  </si>
  <si>
    <t>13.3</t>
  </si>
  <si>
    <t>13.3.1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</si>
  <si>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</si>
  <si>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</si>
  <si>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 </t>
  </si>
  <si>
    <t>Расходы на выплаты персоналу в целях обеспечения выполнения функций муниципальными органами, казенными учреждениями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</si>
  <si>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</si>
  <si>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</si>
  <si>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</si>
  <si>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81300</t>
  </si>
  <si>
    <t>Основное мероприятие«Ремонт автомобильных дорог общего пользования местного значения»</t>
  </si>
  <si>
    <t>81290</t>
  </si>
  <si>
    <t>Мероприятия по развитию сети автомобильных дорог общего пользования Лискинского муниципального района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</si>
  <si>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</si>
  <si>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</si>
  <si>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78150</t>
  </si>
  <si>
    <t xml:space="preserve">Зарезервированные средства, связанные с особенностями исполнения бюджета Лискинского муниципального района </t>
  </si>
  <si>
    <t>80100</t>
  </si>
  <si>
    <t>Основное мероприятие «Обеспечение реализации программы»</t>
  </si>
  <si>
    <t>16.1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</si>
  <si>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</si>
  <si>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</si>
  <si>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</si>
  <si>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Основное мероприятие  «Обеспечение проведения противоэпизоотических мероприятий»</t>
  </si>
  <si>
    <t>17.1</t>
  </si>
  <si>
    <t>18</t>
  </si>
  <si>
    <t>18.1</t>
  </si>
  <si>
    <t>S8320</t>
  </si>
  <si>
    <t>S8410</t>
  </si>
  <si>
    <t>S8130</t>
  </si>
  <si>
    <t>L5190</t>
  </si>
  <si>
    <t>2.4.1</t>
  </si>
  <si>
    <t>2.2.1</t>
  </si>
  <si>
    <t>16.1.1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</si>
  <si>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</si>
  <si>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</si>
  <si>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</si>
  <si>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Основное мероприятие «Финансовое обеспечение выполнения полномочий в сфере культуры»</t>
  </si>
  <si>
    <t>85190</t>
  </si>
  <si>
    <t>Расходы на передачу полномочий по библиотекам</t>
  </si>
  <si>
    <t>Обеспечение деятельности управления делами Воронежской области</t>
  </si>
  <si>
    <t>Осуществление полномочий по составлению (изменению) списков кандидатов в присяжные заседатели федеральных судов общей юрисдикции</t>
  </si>
  <si>
    <t>88690</t>
  </si>
  <si>
    <t>Иные межбюджетные трансферты общего характера предоставляемые поселениям</t>
  </si>
  <si>
    <t>88040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</si>
  <si>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</si>
  <si>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L4970</t>
  </si>
  <si>
    <t>Обеспечение деятельности Контрольно-счетной палаты Лискинского муниципального района</t>
  </si>
  <si>
    <t>93</t>
  </si>
  <si>
    <t>Председатель Контрольно-счетной палаты Лискинского муниципального района и его заместители</t>
  </si>
  <si>
    <t>82050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</si>
  <si>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</si>
  <si>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6.1.2</t>
  </si>
  <si>
    <t xml:space="preserve"> Контрольно-счетная палата Лискинского муниципального района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</si>
  <si>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</si>
  <si>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</si>
  <si>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</si>
  <si>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6.1.3</t>
  </si>
  <si>
    <t>Закупка товаров, работ и услуг для муниципальных нужд (обл)</t>
  </si>
  <si>
    <t>Закупка товаров, работ и услуг для муниципальных нужд (соф)</t>
  </si>
  <si>
    <t>Предоставление субсидий бюджетным, автономным учреждениям и иным некомерческим организациям (обл)</t>
  </si>
  <si>
    <t>Предоставление субсидий бюджетным, автономным учреждениям и иным некомерческим организациям (соф)</t>
  </si>
  <si>
    <t>Иные бюджетные ассигнования (обл)</t>
  </si>
  <si>
    <t>Социальное обеспечение и иные выплаты населению (фед)</t>
  </si>
  <si>
    <t>Социальное обеспечение и иные выплаты населению (обл)</t>
  </si>
  <si>
    <t>Социальное обеспечение и иные выплаты населению (соф)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</si>
  <si>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</si>
  <si>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58</t>
  </si>
  <si>
    <t>78380</t>
  </si>
  <si>
    <t>19.1</t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</si>
  <si>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</si>
  <si>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</si>
  <si>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</si>
  <si>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330-447</t>
  </si>
  <si>
    <t>100+400</t>
  </si>
  <si>
    <t>А1</t>
  </si>
  <si>
    <t xml:space="preserve">Расходы на частичную компенсацию межтарифной разницы </t>
  </si>
  <si>
    <t>80800</t>
  </si>
  <si>
    <t>80830</t>
  </si>
  <si>
    <t>1616+586</t>
  </si>
  <si>
    <t>78541</t>
  </si>
  <si>
    <t>78542</t>
  </si>
  <si>
    <t>78391</t>
  </si>
  <si>
    <t>78392</t>
  </si>
  <si>
    <t>Основное мероприятие «Выплата семьям опекунов на содержание подопечных детей»</t>
  </si>
  <si>
    <t>78390</t>
  </si>
  <si>
    <t>8.2.3</t>
  </si>
  <si>
    <t>1.1.2</t>
  </si>
  <si>
    <t xml:space="preserve">Резервный фонд правительства Воронежской области (финансовое обеспечение непредвиденных расходов) 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</si>
  <si>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(феральный бюджет)</t>
    </r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</si>
  <si>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(областной бюджет)</t>
    </r>
  </si>
  <si>
    <r>
      <rPr>
        <b/>
        <sz val="12"/>
        <rFont val="Times New Roman"/>
        <family val="1"/>
        <charset val="204"/>
      </rPr>
      <t>Расходы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(софинансирование)</t>
    </r>
  </si>
  <si>
    <t>19.1.1</t>
  </si>
  <si>
    <t>20.2</t>
  </si>
  <si>
    <t>Е1</t>
  </si>
  <si>
    <t>51690</t>
  </si>
  <si>
    <t>Расходы за счет субсидии на обеспечение учащихся общеобразовательных учреждений молочной продукцией</t>
  </si>
  <si>
    <t>Расходы за счет субвенции бюджетам муниципальных образований на материально-техническое оснащение муниципальных общеобразовательных организаций</t>
  </si>
  <si>
    <t>Расходы за счет субсидии для организации отдыха и оздоровления детей и молодежи</t>
  </si>
  <si>
    <t>Расходы за счет субсидии на оздоровление детей</t>
  </si>
  <si>
    <t xml:space="preserve">Расходы за счет субсидии на поддержку отрасли культуры (книжные фонды и подключение библиотек к интернету) 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</si>
  <si>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прав,организации и осуществлению деятельности по опеке и попечительству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</si>
  <si>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</si>
  <si>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</si>
  <si>
    <t>6.1.4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</si>
  <si>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</si>
  <si>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</t>
  </si>
  <si>
    <t>Региональный проект"Современная школа"</t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</si>
  <si>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</si>
  <si>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</si>
  <si>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t xml:space="preserve"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                                                                                                              </t>
  </si>
  <si>
    <t>Региональный проект "Культурная среда"</t>
  </si>
  <si>
    <t>Расходы за счет субвенции на осуществление отдельных государственных полномочий по организации деятельности по отлову и содержанию безнадзорных животных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</si>
  <si>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</si>
  <si>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56</t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</si>
  <si>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</si>
  <si>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</si>
  <si>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t xml:space="preserve"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 </t>
  </si>
  <si>
    <t>70100</t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</si>
  <si>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</si>
  <si>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t>S8750</t>
  </si>
  <si>
    <t>78620</t>
  </si>
  <si>
    <t>Подпрограмма "Создание условий для обеспечения
качественными жилищными услугами населения Воронежской области"</t>
  </si>
  <si>
    <t>78590</t>
  </si>
  <si>
    <t>S8850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</si>
  <si>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</si>
  <si>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t>2.2.2</t>
  </si>
  <si>
    <t>4.1.2</t>
  </si>
  <si>
    <t>20540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</si>
  <si>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</si>
  <si>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"Энергоэффективность и развитие энергетики"</t>
  </si>
  <si>
    <t>30</t>
  </si>
  <si>
    <t>78670</t>
  </si>
  <si>
    <t>Подпрограмма «Обеспечение жильем работников бюджетной сферы»</t>
  </si>
  <si>
    <t>Основное мероприятие «Финансовое обеспечение деятельности МКУ «Централизованная бухгалтерия сельских поселений»»</t>
  </si>
  <si>
    <t>Основное мероприятие «Приобретение квартир для работников бюджетной сферы»</t>
  </si>
  <si>
    <t>Подпрограмма «Комплексное развитие сельских территорий»</t>
  </si>
  <si>
    <t>Основное мероприятие «Создание условий для обеспечения доступным и комфортным жильем сельского населения»</t>
  </si>
  <si>
    <t xml:space="preserve">Реализация мероприятий подпрограммы "Комплексное развитие сельских территорий" </t>
  </si>
  <si>
    <t xml:space="preserve">Иные межбюджетные трансферты поселениям  Лискинского муниципального района   </t>
  </si>
  <si>
    <t>Основное мероприятие «Правовое обучение потребителей, пропаганда законодательства о защите прав потребителей</t>
  </si>
  <si>
    <t>19</t>
  </si>
  <si>
    <t>78870</t>
  </si>
  <si>
    <t>Основное мероприятие "Содействие сохранению и развитию муниципальных учреждений культуры"</t>
  </si>
  <si>
    <t>Расходы на комплектование книжных фондов муниципальных библиотек</t>
  </si>
  <si>
    <t>Региональный проект"Цифровая образовательная среда"</t>
  </si>
  <si>
    <t>Е4</t>
  </si>
  <si>
    <t>52100</t>
  </si>
  <si>
    <t>78450</t>
  </si>
  <si>
    <t>Э</t>
  </si>
  <si>
    <t>20</t>
  </si>
  <si>
    <t>20.1</t>
  </si>
  <si>
    <t>Социальная поддержка граждан, имеющих почетное звание «Почетный гражданин Лискинского муниципального района»</t>
  </si>
  <si>
    <t>Региональный проект"Успех каждого ребенка"</t>
  </si>
  <si>
    <t>Е2</t>
  </si>
  <si>
    <t>54910</t>
  </si>
  <si>
    <t>2.3.4</t>
  </si>
  <si>
    <t>Межбюджетные трансферты</t>
  </si>
  <si>
    <t>8.2</t>
  </si>
  <si>
    <t>8.2.1</t>
  </si>
  <si>
    <t>2.2.3</t>
  </si>
  <si>
    <t>2.2.5</t>
  </si>
  <si>
    <t>Предоставление субсидий бюджетным, автономным учреждениям и иным некоммерческим организациям</t>
  </si>
  <si>
    <t>Иные бюджетные ассигнования (соф)</t>
  </si>
  <si>
    <t>12.1.3</t>
  </si>
  <si>
    <t>22.2</t>
  </si>
  <si>
    <t>Капитальные вложения в объекты муниципальной собственности (обл)</t>
  </si>
  <si>
    <t>Выполнение других расходных обязательств Капитальные вложения в объекты муниципальной собственности</t>
  </si>
  <si>
    <t>53030</t>
  </si>
  <si>
    <t>L0272</t>
  </si>
  <si>
    <t>Основное мероприятие «Организация транспортного обслуживаия населения»</t>
  </si>
  <si>
    <t xml:space="preserve">Капитальные вложения в объекты муниципальной собственности </t>
  </si>
  <si>
    <t>L5760</t>
  </si>
  <si>
    <t>Основное мероприятие «Введение механизма персонифицированного финансирования в системе дполнительного образования детей»</t>
  </si>
  <si>
    <t>2.3.5</t>
  </si>
  <si>
    <t>Расходы за счет гранта за наращивание налогового потенциала Закупка товаров, работ и услуг для муниципальных нужд</t>
  </si>
  <si>
    <t>78270</t>
  </si>
  <si>
    <t>П1</t>
  </si>
  <si>
    <t>78280</t>
  </si>
  <si>
    <t>2.7.2</t>
  </si>
  <si>
    <t>78790</t>
  </si>
  <si>
    <t>Капитальные вложения в объекты муниципальной собственности (соф)</t>
  </si>
  <si>
    <t>4.1.5</t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</si>
  <si>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</si>
  <si>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</si>
  <si>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</si>
  <si>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4.1.4</t>
  </si>
  <si>
    <t>S8940</t>
  </si>
  <si>
    <t>Подпрограмма «Обеспечение жильем молодых семей»</t>
  </si>
  <si>
    <t>Обеспечение жильем молодых семей</t>
  </si>
  <si>
    <t>S8300</t>
  </si>
  <si>
    <t>L3040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</si>
  <si>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</si>
  <si>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</si>
  <si>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Закупка товаров, работ и услуг для муниципальных нужд(обл)</t>
  </si>
  <si>
    <t>78420</t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</si>
  <si>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</si>
  <si>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t>5.1.2</t>
  </si>
  <si>
    <t>S8340</t>
  </si>
  <si>
    <t>8.1.2</t>
  </si>
  <si>
    <t>54530</t>
  </si>
  <si>
    <t>Муниципальная программа «Обеспечение общественного порядка и противодействие преступности 2021-2025годы»</t>
  </si>
  <si>
    <t>Подпрограмма «Комплексные меры профилактики правонарушений в Лискинском муниципальном районе на 2021-2025годы»</t>
  </si>
  <si>
    <t>Основное мероприятие «Мероприятия по стимулированию граждан, оказывающих ОМВД содействие в охране общественного порядка"</t>
  </si>
  <si>
    <t>Мероприятия по стимулированию граждан, оказывающих содействие ОМВД в охране общественного порядка"</t>
  </si>
  <si>
    <t>1.1.3</t>
  </si>
  <si>
    <t>Основное мероприятие "Мероприятия по противодействию терроризма"</t>
  </si>
  <si>
    <t>Мероприятия по противодействию терроризма</t>
  </si>
  <si>
    <t>1.1.4</t>
  </si>
  <si>
    <t>Основное мероприятие "Мероприятия по профилактике рецидивной преступности</t>
  </si>
  <si>
    <t>Мероприятия по профилактике рецидивной преступности</t>
  </si>
  <si>
    <t>1.1.5</t>
  </si>
  <si>
    <t>Расходы на материально-техническое обеспечение мероприятий по охране правопорядка</t>
  </si>
  <si>
    <t>Основное мероприятие «Информационно-профилактические мероприятия по профилактики наркомании»</t>
  </si>
  <si>
    <t>Мероприятия по профилактики  наркомании среди подростков</t>
  </si>
  <si>
    <t>Расходы на обеспечение деятельности (оказание услуг) муниципальных учреждений Закупка товаров, работ и услуг для муниципальных нужд</t>
  </si>
  <si>
    <t>Выравнивание бюджетной обеспеченности поселений за счет субвенции по расчету и предоставлению дотаций бюджетам городских, сельских поселений</t>
  </si>
  <si>
    <t>Государственная программа Воронежской области «Развитие физической культуры и спорта»</t>
  </si>
  <si>
    <t xml:space="preserve">Подпрограмма «Развитие физической культуры и массового спорта» </t>
  </si>
  <si>
    <t>Основное мероприятие «Совершенствование мероприятий по развитию физической культуры и массового спорта в Воронежской области»</t>
  </si>
  <si>
    <t>Расходы на реализацию мероприятий по созданию условий для развития физической культуры и массового спорта (Межбюджетные трансферты)</t>
  </si>
  <si>
    <t>L4660</t>
  </si>
  <si>
    <t>Расходы на реализацию мероприятий по созданию модельных муниципальных библиотек</t>
  </si>
  <si>
    <t>55190</t>
  </si>
  <si>
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</si>
  <si>
    <t>Создание детских парков "Кванториум"</t>
  </si>
  <si>
    <t>51730</t>
  </si>
  <si>
    <t>S8950</t>
  </si>
  <si>
    <t>2023 год</t>
  </si>
  <si>
    <t>9.1.2</t>
  </si>
  <si>
    <t>9.1.3</t>
  </si>
  <si>
    <t>НОВАЯ СТРОКА</t>
  </si>
  <si>
    <t>ФОРМУЛА</t>
  </si>
  <si>
    <t>добавила строку</t>
  </si>
  <si>
    <t>новая строка</t>
  </si>
  <si>
    <t>17.2</t>
  </si>
  <si>
    <t>17.2.1</t>
  </si>
  <si>
    <t>2024 год</t>
  </si>
  <si>
    <t>Основное мероприятие «Частичная компенсация непокрытых убытков вследствии недополученных доходов по межтарифной разнице»</t>
  </si>
  <si>
    <t>55900</t>
  </si>
  <si>
    <t xml:space="preserve">Расходы на мероприятия по адаптации зданий приоритетных культурно-зрелищных учреждений и прилигающих к ним территорий для беспрепятственного доступа инвалидов и других моломобильных групп населения с учетом их особых потребностей и получения ими услуг  </t>
  </si>
  <si>
    <t>формулу меняла</t>
  </si>
  <si>
    <t>новое мероприятие</t>
  </si>
  <si>
    <t>формула добавила</t>
  </si>
  <si>
    <t>строку добавила</t>
  </si>
  <si>
    <t>Расходы на реализацию мероприятий по созданию условий для развития физической культуры и массового спорта</t>
  </si>
  <si>
    <t>9.5</t>
  </si>
  <si>
    <t>формула новая</t>
  </si>
  <si>
    <t>новая стока</t>
  </si>
  <si>
    <t>79180</t>
  </si>
  <si>
    <t>Основное мероприятие «Софинансирование приоритетных социально-значимых расходов местных бюджетов»</t>
  </si>
  <si>
    <t>Закупка товаров, работ и услуг для муниципальных нужд (фед)</t>
  </si>
  <si>
    <t>Основное мероприятие «Обеспечение выполнения распоряжений (решений) по приобретению нежилого здания в собственность Лискинского муниципального района для решения социально-значимых задач»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</si>
  <si>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 и организация транспортного обслуживания населения»</t>
  </si>
  <si>
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</t>
  </si>
  <si>
    <t>Межбюджетные трансферты (обл)</t>
  </si>
  <si>
    <r>
      <t xml:space="preserve"> </t>
    </r>
    <r>
      <rPr>
        <sz val="12"/>
        <rFont val="Times New Roman"/>
        <family val="1"/>
        <charset val="204"/>
      </rPr>
      <t>Межбюджетные трансферты (соф)</t>
    </r>
  </si>
  <si>
    <t xml:space="preserve">Межбюджетные трансферты </t>
  </si>
  <si>
    <t xml:space="preserve"> Предоставление субсидий бюджетным, автономным учреждениям и иным некомерческим организациям (обл)</t>
  </si>
  <si>
    <t>S8790</t>
  </si>
  <si>
    <t xml:space="preserve">Расходы на проведение комплексных кадастровых работ </t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</si>
  <si>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, разделам, подразделам классификации расходов  бюджета Лискинского муниципального района Воронежской области на 2023 год и плановый период 2024 и 2025 годов </t>
  </si>
  <si>
    <t>2025 год</t>
  </si>
  <si>
    <t>Региональный проект "Бизнес-спринт (Я выбираю спорт)"</t>
  </si>
  <si>
    <t>8D</t>
  </si>
  <si>
    <t>Расходы на создание "умных" спортивных площадок</t>
  </si>
  <si>
    <t>79190</t>
  </si>
  <si>
    <t>Закупка и монтаж оборудования для создания "умных" спортивных площадок</t>
  </si>
  <si>
    <t>L7530</t>
  </si>
  <si>
    <t>Осуществление отдельных государственных полномочий по обеспечению выплат по обеспечению выплат семьям опекунов на содержание подопечных детей</t>
  </si>
  <si>
    <t xml:space="preserve">Предоставление субсидий бюджетным, автономным учреждениям и иным некомерческим организациям </t>
  </si>
  <si>
    <t>Обеспечение государственных гарантий прав граждан на получение общедоступного общего образования (за счет областной субвенции)</t>
  </si>
  <si>
    <t>Обеспечение государственных гарантий прав граждан на получение общедоступного дошкольного образования (за счет областной субвенции)</t>
  </si>
  <si>
    <t>Комплекс процессных мероприятий «Обеспечение эффективности деятельности органов местного самоуправления по решению вопросов местного значения и исполнению переданных полномочий»</t>
  </si>
  <si>
    <t>Комплекс процессных мероприятий «Развитие территорий муниципальных образований»</t>
  </si>
  <si>
    <t>Д5130</t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</si>
  <si>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</si>
  <si>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t xml:space="preserve"> Подпрограмма "Развитие культуры поселений Лискинского муниципального района Воронежской области"</t>
  </si>
  <si>
    <t>Комплекс процессных мероприятий «Создание и развитие инфраструктуры на сельских территориях»</t>
  </si>
  <si>
    <t>Комплекс процессных мероприятий «Энергосбережение и повышение энергетической эффективности в бюджетном секторе, коммунальной инфраструктуре, промышленности, энергетики и системе уличного освещения»</t>
  </si>
  <si>
    <t xml:space="preserve">Межбюджетные трансферты                                                       </t>
  </si>
  <si>
    <t>Комплекс процессных мероприятий  «Ремонт объектов теплоэнергетического хозяйства, строительство, реконструкция объектов водоснабжения, водоотведения и тепловых сетей»</t>
  </si>
  <si>
    <t>79120</t>
  </si>
  <si>
    <r>
      <t xml:space="preserve">Расходы на мероприятия по подготовке объектов теплоэнергетического хозяйства и коммунальной инфраструктуры к очередному отопительному периоду </t>
    </r>
    <r>
      <rPr>
        <sz val="12"/>
        <rFont val="Times New Roman"/>
        <family val="1"/>
        <charset val="204"/>
      </rPr>
      <t>(Межбюджетные трансферты)</t>
    </r>
  </si>
  <si>
    <t>Комплекс процессных мероприятий «Организация деятельности по сбору, накоплению, в том числе раздельному, транспортированию твердых коммунальных отходов»</t>
  </si>
  <si>
    <t>78000</t>
  </si>
  <si>
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  </t>
  </si>
  <si>
    <t>54540</t>
  </si>
  <si>
    <t xml:space="preserve">Закупка товаров, работ и услуг для муниципальных нужд </t>
  </si>
  <si>
    <t>S9260</t>
  </si>
  <si>
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</si>
  <si>
    <t>Закупка товаров, работ и услуг для муниципальных нужд (обл бюджет)</t>
  </si>
  <si>
    <t>Закупка товаров, работ и услуг для муниципальных нужд (мест бюджет)</t>
  </si>
  <si>
    <t>L5110</t>
  </si>
  <si>
    <t>Расходы на выплату персоналу в целях обеспечения выполнения функций муниципальными органами, казенными учреждениями (обл)</t>
  </si>
  <si>
    <t>Расходы на выплату персоналу в целях обеспечения выполнения функций муниципальными органами, казенными учреждениями (соф)</t>
  </si>
  <si>
    <t>12.1.2</t>
  </si>
  <si>
    <t>12.2</t>
  </si>
  <si>
    <t>12.2.1</t>
  </si>
  <si>
    <t>12.2.2</t>
  </si>
  <si>
    <t>12.2.3</t>
  </si>
  <si>
    <t>12.3</t>
  </si>
  <si>
    <t>12.3.1</t>
  </si>
  <si>
    <t>13.4</t>
  </si>
  <si>
    <t>13.4.1</t>
  </si>
  <si>
    <t>13.4.2</t>
  </si>
  <si>
    <t>Основное мероприятие «Мероприятия по профилактике правонарушений и охране общественного порядка и общественной безопасности»</t>
  </si>
  <si>
    <t>Мероприятия по профилактике правонарушений</t>
  </si>
  <si>
    <t>Основное мероприятие «Материально-техническое обеспечение деятельности полиции»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</si>
  <si>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2021- 2025»</t>
  </si>
  <si>
    <t>Основное мероприятие «Организация круглогодичного  отдыха, оздоровление и занятости детей и молодежи»</t>
  </si>
  <si>
    <t>Основное мероприятие «Выявление и поддержка лучших педагогических работников в сфере образования в ходе участия в работе профессиональных сообществ и участия в конкурсах профессионального мастерства»</t>
  </si>
  <si>
    <t>Основное мероприятие «Развитие учреждений образования в сфере культуры»</t>
  </si>
  <si>
    <t>Подпрограмма «Энергосбережение и повышение энергетической эффективности в бюджетных учреждениях»</t>
  </si>
  <si>
    <t>Основное мероприятие«Энергосбережение и повышение энергетической эффективности в бюджетных учреждениях»</t>
  </si>
  <si>
    <t>Основное мероприятие «Иные межбюджетные трансферты общего характера на решение вопросов местного значения бюджетам поселений»</t>
  </si>
  <si>
    <t>Основное мероприятие «Финансовое обеспечение деятельности Отдела по финансам и бюджетной политике администрации Лискинского муниципального района»</t>
  </si>
  <si>
    <t>Подпрограмма «Обеспечение деятельности муниципальных казенных учреждений Лискинского муниципального района»</t>
  </si>
  <si>
    <t>Основное мероприятие «Оказание государственной поддержки молодым семьям на приобретение жилого помещения или строительство индивидуального жилого дома»</t>
  </si>
  <si>
    <t>НОВАЯ</t>
  </si>
  <si>
    <t>55130</t>
  </si>
  <si>
    <t>Межбюджетные трансферты (соф)</t>
  </si>
  <si>
    <t>формула</t>
  </si>
  <si>
    <t>Региональный проект "Творческие люди"</t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</si>
  <si>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(обл)</t>
    </r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</si>
  <si>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(соф)</t>
    </r>
  </si>
  <si>
    <t>A2</t>
  </si>
  <si>
    <t>Иные межбюджетные трансферты на государственную поддержку отрасли культуры (гос поддержка лучших сельских учреждений культуры)</t>
  </si>
  <si>
    <t>ЕВ</t>
  </si>
  <si>
    <t>Региональный проект «Патриотическое воспитание граждан Российской Федерации»</t>
  </si>
  <si>
    <t>51790</t>
  </si>
  <si>
    <t xml:space="preserve">Обеспечение комплексного развития сельских территорий </t>
  </si>
  <si>
    <r>
      <rPr>
        <b/>
        <sz val="12"/>
        <rFont val="Times New Roman"/>
        <family val="1"/>
        <charset val="204"/>
      </rPr>
      <t>Расходы на организацию системы раздельного накопления твердых коммунальных отходов на территории Воронежской области</t>
    </r>
    <r>
      <rPr>
        <sz val="12"/>
        <rFont val="Times New Roman"/>
        <family val="1"/>
        <charset val="204"/>
      </rPr>
      <t xml:space="preserve"> (Межбюджетные трансферты) </t>
    </r>
  </si>
  <si>
    <t>78543</t>
  </si>
  <si>
    <r>
      <rPr>
        <b/>
        <sz val="12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</t>
    </r>
    <r>
      <rPr>
        <sz val="12"/>
        <rFont val="Times New Roman"/>
        <family val="1"/>
        <charset val="204"/>
      </rPr>
      <t xml:space="preserve">                                                            Иные бюджетные ассигновния (обл)</t>
    </r>
  </si>
  <si>
    <r>
      <rPr>
        <b/>
        <sz val="12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                          </t>
    </r>
    <r>
      <rPr>
        <sz val="12"/>
        <rFont val="Times New Roman"/>
        <family val="1"/>
        <charset val="204"/>
      </rPr>
      <t>Иные бюджетные ассигновния (обл)</t>
    </r>
  </si>
  <si>
    <t>Основное мероприятие «Социальная поддержка лиц вынужденно покинувших территорию соседних государств»</t>
  </si>
  <si>
    <r>
      <rPr>
        <b/>
        <sz val="12"/>
        <rFont val="Times New Roman"/>
        <family val="1"/>
        <charset val="204"/>
      </rPr>
      <t>Другие расходы на социальную поддерку лиц вынужденно покинувших территорию соседних государств_x000D_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</si>
  <si>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t>2.7</t>
  </si>
  <si>
    <t>2.7.1</t>
  </si>
  <si>
    <t>2.7.3</t>
  </si>
  <si>
    <t>2.7.4</t>
  </si>
  <si>
    <t>9.5.1</t>
  </si>
  <si>
    <t>9.5.2</t>
  </si>
  <si>
    <t>9.5.3</t>
  </si>
  <si>
    <t>21</t>
  </si>
  <si>
    <t>21.1</t>
  </si>
  <si>
    <t>21.2</t>
  </si>
  <si>
    <t>21.2.1</t>
  </si>
  <si>
    <t>S8955</t>
  </si>
  <si>
    <t>50980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</si>
  <si>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правовыми актами РФ и Воронежской области»</t>
  </si>
  <si>
    <t>Подпрограмма «Социализация детей-сирот и детей,                                                                                                                     нуждающихся в особой заботе государства»</t>
  </si>
  <si>
    <t>Муниципальная программа Лискинского муниципального района «ЗащитА  прав потребителей в Лискинском муниципальном районе»</t>
  </si>
  <si>
    <t>Подпрограмма «Обеспечение защиты прав потребителей в Лискинском муниципальном районе»</t>
  </si>
  <si>
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</t>
  </si>
  <si>
    <t>Расходы на государственную  поддержку лучших работников сельских учреждений культуры (Социальное обеспечение и иные выплаты населению)</t>
  </si>
  <si>
    <t>Приложение №5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 
            от  __________________________2023г. № ______                                                                                                                                                                                                                                                                                    "Приложение № 6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2023 год и на плановый период 2024 и 2025 годов"  
  от  27 декабря 2022г. № 113</t>
  </si>
  <si>
    <t>Основное мероприятие "Мероприятия в сфере защиты населения от ЧС на территории Лискинского муниципального района"</t>
  </si>
  <si>
    <t xml:space="preserve">Мероприятия по обеспечению мобилизационной готовности экономики   </t>
  </si>
  <si>
    <t>70350</t>
  </si>
  <si>
    <t>Иные непрограммные расходы</t>
  </si>
  <si>
    <r>
      <t xml:space="preserve">Расходы за счет ИМТ в целях возмещения понесенных расходов на размещение и питание граждан,прибывших в экстренном порядке и находившихся в пунктах временного размещения и питания на территории Лискинского муниципального района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</si>
  <si>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>Расходы за счет ИМТ , передаваемых бюджетам для компенсации доп расходов, возникших в результате решений, принятых органами власти другого уровня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</si>
  <si>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56940</t>
  </si>
  <si>
    <t>78030</t>
  </si>
  <si>
    <r>
      <rPr>
        <b/>
        <sz val="12"/>
        <rFont val="Times New Roman"/>
        <family val="1"/>
        <charset val="204"/>
      </rPr>
      <t>Софинансирование капитальных вложений в объекты муниципалной собственности</t>
    </r>
    <r>
      <rPr>
        <sz val="12"/>
        <rFont val="Times New Roman"/>
        <family val="1"/>
        <charset val="204"/>
      </rPr>
      <t xml:space="preserve"> Межбюджетные трансферты</t>
    </r>
  </si>
  <si>
    <t>78100</t>
  </si>
  <si>
    <t>ИМБТ на обеспечение развития и укрепления  МТБ ДК в населенных пунктах с числом жителей до 50 тыс. чел.</t>
  </si>
  <si>
    <t xml:space="preserve"> Межбюджетные трансферты (обл)</t>
  </si>
  <si>
    <t>Иные межбюджетные трансферты за счет субсидии на создание центров культурного развития в городах с числом до 300 тыс. руб.</t>
  </si>
  <si>
    <t>Иные межбюджетные трансферты за счет субсидии на создание центров культурного развития в городах с числом до 300 тыс. руб. (в целях достижения дополнительного результата)</t>
  </si>
  <si>
    <t>ИМБТ на софинансирование капитальных вложений в объекты муниципальной собственности</t>
  </si>
  <si>
    <t>Региональный проект Развитие системы поддержки молодежи ("Молодежь России")</t>
  </si>
  <si>
    <t>Предоставление субсидий бюджетным, автономным учреждениям и иным некоммерческим организациям (обл)</t>
  </si>
  <si>
    <t>ЕГ</t>
  </si>
  <si>
    <t>51160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</si>
  <si>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</si>
  <si>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</si>
  <si>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</si>
  <si>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 xml:space="preserve"> Межбюджетные трансферты</t>
  </si>
  <si>
    <t>39</t>
  </si>
  <si>
    <t xml:space="preserve"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</t>
  </si>
  <si>
    <t xml:space="preserve">Расходы на выплаты персоналу в целях обеспечения выполнения функций муниципальными органами, казенными учреждениями </t>
  </si>
  <si>
    <t xml:space="preserve">Расходы на обеспечение функций муниципальных органов (местной администрации) Расходы на выплаты персоналу в целях обеспечения выполнения функций муниципальными органами, казенными учреждениями </t>
  </si>
  <si>
    <t>Предоставление субсидий бюджетным, автономным учреждениям и иным некоммерческим организациям (соф)</t>
  </si>
  <si>
    <t>Расходы на реализацию мероприятий областной адресной программы капитального ремонта</t>
  </si>
  <si>
    <t>Закупка товаров, работ и услуг для муниципальных нужд (обл.)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</si>
  <si>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</si>
  <si>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 xml:space="preserve">Дотация на поддержку мер по обеспечению сбалансированности бюджетов  поселений   </t>
  </si>
  <si>
    <t>Комплекс процессных мероприятий  «Приобретение коммунальной специализированной техники и оборудования»</t>
  </si>
  <si>
    <r>
      <t xml:space="preserve">Расходы на софинансирование мероприятия по приобретению коммунальной специализированной техники и  оборудования </t>
    </r>
    <r>
      <rPr>
        <sz val="12"/>
        <rFont val="Times New Roman"/>
        <family val="1"/>
        <charset val="204"/>
      </rPr>
      <t>(Межбюджетные трансферты)</t>
    </r>
  </si>
  <si>
    <t xml:space="preserve"> Закупка товаров, работ и услуг для муниципальных нужд</t>
  </si>
  <si>
    <t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</t>
  </si>
  <si>
    <t>20570</t>
  </si>
  <si>
    <t xml:space="preserve">Реализация мероприятий программы комплексного развития молодежной политики в регионах РФ "Регион молодых" </t>
  </si>
  <si>
    <t>Реализация мероприятий программы комплексного развития молодежной политики в регионах РФ "Регион молодых" (в целях получения доп результата)</t>
  </si>
  <si>
    <t>Д1160</t>
  </si>
  <si>
    <t>S8100</t>
  </si>
  <si>
    <r>
      <rPr>
        <b/>
        <sz val="12"/>
        <rFont val="Times New Roman"/>
        <family val="1"/>
        <charset val="204"/>
      </rPr>
      <t xml:space="preserve">Расходы на капитальный ремонт и ремонт автомобильных дорог общего пользования местного значения  </t>
    </r>
    <r>
      <rPr>
        <b/>
        <i/>
        <sz val="12"/>
        <rFont val="Times New Roman"/>
        <family val="1"/>
        <charset val="204"/>
      </rPr>
      <t xml:space="preserve">                                                                                                       </t>
    </r>
  </si>
  <si>
    <t>Межбюджетные трансферты (Обл)</t>
  </si>
  <si>
    <t>Закупка товаров, работ и услуг для муниципальных нужд (соф )</t>
  </si>
  <si>
    <t xml:space="preserve"> Расходы на выплаты персоналу в целях обеспечения выполнения муниципальными органами, казенными учреждениями</t>
  </si>
  <si>
    <t>закупка товаров, работ и услуг для муниципальных нужд (фед)</t>
  </si>
  <si>
    <t>Предоставление субсидий бюджетным, автономным учреждениям и иным некомерческим организациям (фед)</t>
  </si>
  <si>
    <t>Расходы за счет субсидии бюджетам муниципальных образований на приведение территории образовательных организаций к нормативным требованиям</t>
  </si>
  <si>
    <t>Предоставление субсидий бюджетным, автономным учреждениям и иным некомерческим организациям (софинансирование)</t>
  </si>
  <si>
    <t>Закупка товаров, работ и услуг для муниципальных нужд (софинансирование)</t>
  </si>
  <si>
    <t>S9380</t>
  </si>
  <si>
    <t>19.2</t>
  </si>
  <si>
    <t>3.1.5</t>
  </si>
  <si>
    <t>6.1.5</t>
  </si>
  <si>
    <t>S8480</t>
  </si>
  <si>
    <r>
      <rPr>
        <b/>
        <sz val="12"/>
        <rFont val="Times New Roman"/>
        <family val="1"/>
        <charset val="204"/>
      </rPr>
      <t xml:space="preserve">Мероприятия по обеспечению безопасности и участия детей в дорожном движении  </t>
    </r>
    <r>
      <rPr>
        <sz val="12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 (соф)          </t>
    </r>
  </si>
  <si>
    <t>Основное мероаприятие"Обеспечение безопасного участия детей в дорожном движении"</t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</si>
  <si>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</si>
  <si>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</si>
  <si>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</si>
  <si>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</si>
  <si>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</si>
  <si>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</si>
  <si>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</si>
  <si>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</si>
  <si>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</si>
  <si>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</si>
  <si>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</si>
  <si>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</si>
  <si>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</si>
  <si>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>Закупка товаров, работ и услуг для муниципальных нужд (софин)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</si>
  <si>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</t>
    </r>
  </si>
  <si>
    <r>
      <t xml:space="preserve">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</si>
  <si>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</si>
  <si>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</si>
  <si>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</si>
  <si>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(фед) </t>
    </r>
  </si>
  <si>
    <r>
      <rPr>
        <b/>
        <sz val="12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(обл) </t>
    </r>
  </si>
  <si>
    <r>
      <rPr>
        <b/>
        <sz val="12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</si>
  <si>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</si>
  <si>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</si>
  <si>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</si>
  <si>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t>З</t>
    </r>
    <r>
      <rPr>
        <sz val="12"/>
        <rFont val="Times New Roman"/>
        <family val="1"/>
        <charset val="204"/>
      </rPr>
      <t>акупка товаров, работ и услуг для муниципальных нужд  (фед)</t>
    </r>
  </si>
  <si>
    <r>
      <t>З</t>
    </r>
    <r>
      <rPr>
        <sz val="12"/>
        <rFont val="Times New Roman"/>
        <family val="1"/>
        <charset val="204"/>
      </rPr>
      <t>акупка товаров, работ и услуг для муниципальных нужд (обл)</t>
    </r>
  </si>
  <si>
    <r>
      <t>З</t>
    </r>
    <r>
      <rPr>
        <sz val="12"/>
        <rFont val="Times New Roman"/>
        <family val="1"/>
        <charset val="204"/>
      </rPr>
      <t>акупка товаров, работ и услуг для муниципальных нужд (соф)</t>
    </r>
  </si>
  <si>
    <r>
      <t xml:space="preserve">Расходы на обновление МТБ для организации учебно-исследовательской, научно-практической, творческой деятельности, занятий ФК и спортом в образовательных организациях  (В образовательных организациях обновлена МТБ для занятий ФК и спортом)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</si>
  <si>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обновление МТБ для организации учебно-исследовательской, научно-практической, творческой деятельности, занятий ФК и спортом в образовательных организациях  (В образовательных организациях обновлена МТБ для занятий ФК и спортом)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</si>
  <si>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обновление МТБ для организации учебно-исследовательской, научно-практической, творческой деятельности, занятий ФК и спортом в образовательных организациях  (В образовательных организациях обновлена МТБ для занятий ФК и спортом)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</si>
  <si>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</si>
  <si>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</si>
  <si>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</si>
  <si>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</si>
  <si>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</si>
  <si>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</si>
  <si>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 (фед)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</si>
  <si>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</si>
  <si>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</si>
  <si>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организациям(обл)</t>
    </r>
  </si>
  <si>
    <r>
      <rPr>
        <b/>
        <sz val="12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</si>
  <si>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</si>
  <si>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</si>
  <si>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</si>
  <si>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</si>
  <si>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 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</si>
  <si>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</si>
  <si>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</si>
  <si>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на частичную компенсацию межтарифной разницы </t>
    </r>
    <r>
      <rPr>
        <sz val="12"/>
        <rFont val="Times New Roman"/>
        <family val="1"/>
        <charset val="204"/>
      </rPr>
      <t>Иные бюджетные ассигнования</t>
    </r>
  </si>
  <si>
    <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</si>
  <si>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</si>
  <si>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за счет субсидии на техническое оснащение муниципальных музеев   </t>
    </r>
    <r>
      <rPr>
        <sz val="12"/>
        <rFont val="Times New Roman"/>
        <family val="1"/>
        <charset val="204"/>
      </rPr>
      <t xml:space="preserve"> </t>
    </r>
  </si>
  <si>
    <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>Закупка товаров работ и услуг для муниципальных нужд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</si>
</sst>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"/>
  </numFmts>
  <fonts count="4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i/>
      <sz val="11"/>
      <color rgb="FF800080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b/>
      <i/>
      <sz val="11"/>
      <color rgb="FF9900CC"/>
      <name val="Calibri"/>
      <family val="2"/>
      <charset val="204"/>
      <scheme val="minor"/>
    </font>
    <font>
      <b/>
      <i/>
      <sz val="13"/>
      <color rgb="FF9900CC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i/>
      <sz val="14"/>
      <color rgb="FF9900CC"/>
      <name val="Calibri"/>
      <family val="2"/>
      <charset val="204"/>
      <scheme val="minor"/>
    </font>
    <font>
      <b/>
      <sz val="14"/>
      <color rgb="FF9900CC"/>
      <name val="Times New Roman"/>
      <family val="1"/>
      <charset val="204"/>
    </font>
    <font>
      <b/>
      <sz val="13"/>
      <color rgb="FF9900CC"/>
      <name val="Calibri"/>
      <family val="2"/>
      <charset val="204"/>
      <scheme val="minor"/>
    </font>
    <font>
      <b/>
      <sz val="14"/>
      <color rgb="FF9900CC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name val="Calibri"/>
      <family val="2"/>
      <charset val="204"/>
      <scheme val="minor"/>
    </font>
    <font>
      <sz val="13"/>
      <color rgb="FF9900CC"/>
      <name val="Calibri"/>
      <family val="2"/>
      <charset val="204"/>
      <scheme val="minor"/>
    </font>
    <font>
      <sz val="13"/>
      <color rgb="FFFF0000"/>
      <name val="Calibri"/>
      <family val="2"/>
      <charset val="204"/>
      <scheme val="minor"/>
    </font>
    <font>
      <sz val="13"/>
      <color rgb="FF0000FF"/>
      <name val="Calibri"/>
      <family val="2"/>
      <charset val="204"/>
      <scheme val="minor"/>
    </font>
    <font>
      <b/>
      <sz val="13"/>
      <color rgb="FF800080"/>
      <name val="Times New Roman"/>
      <family val="1"/>
      <charset val="204"/>
    </font>
    <font>
      <b/>
      <i/>
      <sz val="1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3"/>
      <color rgb="FF0000FF"/>
      <name val="Calibri"/>
      <family val="2"/>
      <charset val="204"/>
      <scheme val="minor"/>
    </font>
    <font>
      <b/>
      <i/>
      <sz val="11"/>
      <color rgb="FF0000FF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i/>
      <sz val="12"/>
      <name val="Times New Roman"/>
      <family val="1"/>
      <charset val="204"/>
    </font>
    <font>
      <i/>
      <sz val="13"/>
      <color theme="1"/>
      <name val="Calibri"/>
      <family val="2"/>
      <charset val="204"/>
      <scheme val="minor"/>
    </font>
    <font>
      <b/>
      <sz val="13"/>
      <color rgb="FF6600CC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3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92D05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41" fillId="0" borderId="0" applyFont="0" applyFill="0" applyBorder="0" applyAlignment="0" applyProtection="0"/>
  </cellStyleXfs>
  <cellXfs count="189">
    <xf numFmtId="0" fontId="0" fillId="0" borderId="0" xfId="0"/>
    <xf numFmtId="0" fontId="1" fillId="2" borderId="0" xfId="0" applyFont="1" applyFill="1"/>
    <xf numFmtId="0" fontId="14" fillId="2" borderId="0" xfId="0" applyFont="1" applyFill="1"/>
    <xf numFmtId="164" fontId="9" fillId="2" borderId="1" xfId="0" applyNumberFormat="1" applyFont="1" applyFill="1" applyBorder="1" applyAlignment="1">
      <alignment horizontal="center" vertical="center"/>
    </xf>
    <xf numFmtId="0" fontId="16" fillId="2" borderId="0" xfId="0" applyFont="1" applyFill="1"/>
    <xf numFmtId="164" fontId="9" fillId="2" borderId="3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27" fillId="2" borderId="0" xfId="0" applyFont="1" applyFill="1"/>
    <xf numFmtId="164" fontId="18" fillId="2" borderId="3" xfId="0" applyNumberFormat="1" applyFont="1" applyFill="1" applyBorder="1" applyAlignment="1">
      <alignment horizontal="center" vertical="center"/>
    </xf>
    <xf numFmtId="0" fontId="17" fillId="2" borderId="0" xfId="0" applyFont="1" applyFill="1"/>
    <xf numFmtId="0" fontId="15" fillId="2" borderId="0" xfId="0" applyFont="1" applyFill="1"/>
    <xf numFmtId="0" fontId="5" fillId="2" borderId="0" xfId="0" applyFont="1" applyFill="1"/>
    <xf numFmtId="0" fontId="20" fillId="2" borderId="0" xfId="0" applyFont="1" applyFill="1"/>
    <xf numFmtId="0" fontId="19" fillId="2" borderId="0" xfId="0" applyFont="1" applyFill="1"/>
    <xf numFmtId="0" fontId="28" fillId="2" borderId="0" xfId="0" applyFont="1" applyFill="1"/>
    <xf numFmtId="0" fontId="21" fillId="2" borderId="0" xfId="0" applyFont="1" applyFill="1"/>
    <xf numFmtId="0" fontId="22" fillId="2" borderId="0" xfId="0" applyFont="1" applyFill="1"/>
    <xf numFmtId="0" fontId="12" fillId="2" borderId="0" xfId="0" applyFont="1" applyFill="1"/>
    <xf numFmtId="0" fontId="0" fillId="2" borderId="0" xfId="0" applyFill="1"/>
    <xf numFmtId="0" fontId="4" fillId="2" borderId="0" xfId="0" applyFont="1" applyFill="1"/>
    <xf numFmtId="0" fontId="7" fillId="2" borderId="0" xfId="0" applyFont="1" applyFill="1" applyBorder="1"/>
    <xf numFmtId="0" fontId="7" fillId="2" borderId="8" xfId="0" applyFont="1" applyFill="1" applyBorder="1"/>
    <xf numFmtId="0" fontId="26" fillId="2" borderId="0" xfId="0" applyFont="1" applyFill="1"/>
    <xf numFmtId="164" fontId="18" fillId="2" borderId="1" xfId="0" applyNumberFormat="1" applyFont="1" applyFill="1" applyBorder="1" applyAlignment="1">
      <alignment horizontal="center" vertical="center"/>
    </xf>
    <xf numFmtId="0" fontId="7" fillId="2" borderId="0" xfId="0" applyFont="1" applyFill="1"/>
    <xf numFmtId="164" fontId="3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3" fillId="2" borderId="0" xfId="0" applyFont="1" applyFill="1" applyAlignment="1">
      <alignment horizontal="center" vertical="center"/>
    </xf>
    <xf numFmtId="164" fontId="10" fillId="2" borderId="3" xfId="0" applyNumberFormat="1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 vertical="center"/>
    </xf>
    <xf numFmtId="0" fontId="34" fillId="2" borderId="0" xfId="0" applyFont="1" applyFill="1"/>
    <xf numFmtId="164" fontId="1" fillId="2" borderId="0" xfId="0" applyNumberFormat="1" applyFont="1" applyFill="1"/>
    <xf numFmtId="0" fontId="31" fillId="2" borderId="0" xfId="0" applyFont="1" applyFill="1"/>
    <xf numFmtId="0" fontId="32" fillId="2" borderId="0" xfId="0" applyFont="1" applyFill="1"/>
    <xf numFmtId="164" fontId="16" fillId="2" borderId="0" xfId="0" applyNumberFormat="1" applyFont="1" applyFill="1"/>
    <xf numFmtId="0" fontId="35" fillId="2" borderId="0" xfId="0" applyFont="1" applyFill="1"/>
    <xf numFmtId="0" fontId="36" fillId="2" borderId="0" xfId="0" applyFont="1" applyFill="1"/>
    <xf numFmtId="0" fontId="37" fillId="2" borderId="0" xfId="0" applyFont="1" applyFill="1"/>
    <xf numFmtId="0" fontId="39" fillId="2" borderId="0" xfId="0" applyFont="1" applyFill="1"/>
    <xf numFmtId="0" fontId="7" fillId="4" borderId="0" xfId="0" applyFont="1" applyFill="1"/>
    <xf numFmtId="0" fontId="16" fillId="4" borderId="0" xfId="0" applyFont="1" applyFill="1"/>
    <xf numFmtId="0" fontId="7" fillId="5" borderId="0" xfId="0" applyFont="1" applyFill="1"/>
    <xf numFmtId="49" fontId="9" fillId="2" borderId="0" xfId="0" applyNumberFormat="1" applyFont="1" applyFill="1" applyAlignment="1">
      <alignment horizontal="left" vertical="center"/>
    </xf>
    <xf numFmtId="49" fontId="9" fillId="2" borderId="0" xfId="0" applyNumberFormat="1" applyFont="1" applyFill="1" applyBorder="1" applyAlignment="1">
      <alignment horizontal="left" vertical="center"/>
    </xf>
    <xf numFmtId="0" fontId="7" fillId="3" borderId="0" xfId="0" applyFont="1" applyFill="1"/>
    <xf numFmtId="0" fontId="40" fillId="2" borderId="0" xfId="0" applyFont="1" applyFill="1"/>
    <xf numFmtId="0" fontId="16" fillId="3" borderId="0" xfId="0" applyFont="1" applyFill="1"/>
    <xf numFmtId="0" fontId="40" fillId="3" borderId="0" xfId="0" applyFont="1" applyFill="1"/>
    <xf numFmtId="164" fontId="11" fillId="2" borderId="1" xfId="0" applyNumberFormat="1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/>
    </xf>
    <xf numFmtId="0" fontId="31" fillId="3" borderId="0" xfId="0" applyFont="1" applyFill="1"/>
    <xf numFmtId="0" fontId="29" fillId="3" borderId="0" xfId="0" applyFont="1" applyFill="1"/>
    <xf numFmtId="0" fontId="34" fillId="3" borderId="0" xfId="0" applyFont="1" applyFill="1"/>
    <xf numFmtId="49" fontId="8" fillId="0" borderId="3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4" fontId="30" fillId="0" borderId="1" xfId="0" applyNumberFormat="1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left" wrapText="1"/>
    </xf>
    <xf numFmtId="0" fontId="38" fillId="0" borderId="1" xfId="0" applyFont="1" applyFill="1" applyBorder="1" applyAlignment="1">
      <alignment horizontal="left" vertical="center" wrapText="1"/>
    </xf>
    <xf numFmtId="49" fontId="13" fillId="0" borderId="4" xfId="0" applyNumberFormat="1" applyFont="1" applyFill="1" applyBorder="1" applyAlignment="1">
      <alignment horizontal="center" vertical="center"/>
    </xf>
    <xf numFmtId="49" fontId="13" fillId="0" borderId="10" xfId="0" applyNumberFormat="1" applyFont="1" applyFill="1" applyBorder="1" applyAlignment="1">
      <alignment horizontal="center" vertical="center"/>
    </xf>
    <xf numFmtId="49" fontId="13" fillId="0" borderId="3" xfId="0" applyNumberFormat="1" applyFont="1" applyFill="1" applyBorder="1" applyAlignment="1">
      <alignment horizontal="center" vertical="center"/>
    </xf>
    <xf numFmtId="49" fontId="6" fillId="0" borderId="0" xfId="0" applyNumberFormat="1" applyFont="1" applyFill="1" applyBorder="1" applyAlignment="1">
      <alignment horizontal="center" vertical="center"/>
    </xf>
    <xf numFmtId="49" fontId="8" fillId="0" borderId="6" xfId="0" applyNumberFormat="1" applyFont="1" applyFill="1" applyBorder="1" applyAlignment="1">
      <alignment horizontal="center" vertical="center"/>
    </xf>
    <xf numFmtId="49" fontId="8" fillId="0" borderId="14" xfId="0" applyNumberFormat="1" applyFont="1" applyFill="1" applyBorder="1" applyAlignment="1">
      <alignment horizontal="center" vertical="center"/>
    </xf>
    <xf numFmtId="49" fontId="8" fillId="0" borderId="10" xfId="0" applyNumberFormat="1" applyFont="1" applyFill="1" applyBorder="1" applyAlignment="1">
      <alignment horizontal="center" vertical="center"/>
    </xf>
    <xf numFmtId="49" fontId="13" fillId="0" borderId="14" xfId="0" applyNumberFormat="1" applyFont="1" applyFill="1" applyBorder="1" applyAlignment="1">
      <alignment horizontal="center" vertical="center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left" vertical="center" wrapText="1"/>
    </xf>
    <xf numFmtId="0" fontId="36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center" vertical="center"/>
    </xf>
    <xf numFmtId="49" fontId="8" fillId="0" borderId="2" xfId="0" applyNumberFormat="1" applyFont="1" applyFill="1" applyBorder="1" applyAlignment="1">
      <alignment horizontal="left" vertical="center"/>
    </xf>
    <xf numFmtId="0" fontId="24" fillId="0" borderId="6" xfId="0" applyFont="1" applyFill="1" applyBorder="1" applyAlignment="1">
      <alignment horizontal="left" vertical="center" wrapText="1"/>
    </xf>
    <xf numFmtId="0" fontId="21" fillId="6" borderId="0" xfId="0" applyFont="1" applyFill="1"/>
    <xf numFmtId="0" fontId="7" fillId="6" borderId="0" xfId="0" applyFont="1" applyFill="1"/>
    <xf numFmtId="164" fontId="6" fillId="2" borderId="0" xfId="0" applyNumberFormat="1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25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49" fontId="13" fillId="0" borderId="4" xfId="0" applyNumberFormat="1" applyFont="1" applyFill="1" applyBorder="1" applyAlignment="1">
      <alignment horizontal="center" vertical="center" wrapText="1"/>
    </xf>
    <xf numFmtId="49" fontId="13" fillId="0" borderId="10" xfId="0" applyNumberFormat="1" applyFont="1" applyFill="1" applyBorder="1" applyAlignment="1">
      <alignment horizontal="center" vertical="center" wrapText="1"/>
    </xf>
    <xf numFmtId="49" fontId="13" fillId="0" borderId="3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/>
    </xf>
    <xf numFmtId="49" fontId="13" fillId="0" borderId="4" xfId="0" applyNumberFormat="1" applyFont="1" applyFill="1" applyBorder="1" applyAlignment="1">
      <alignment horizontal="center" vertical="center" wrapText="1"/>
    </xf>
    <xf numFmtId="49" fontId="13" fillId="0" borderId="4" xfId="0" applyNumberFormat="1" applyFont="1" applyFill="1" applyBorder="1" applyAlignment="1">
      <alignment vertical="center"/>
    </xf>
    <xf numFmtId="49" fontId="13" fillId="0" borderId="10" xfId="0" applyNumberFormat="1" applyFont="1" applyFill="1" applyBorder="1" applyAlignment="1">
      <alignment vertical="center"/>
    </xf>
    <xf numFmtId="49" fontId="13" fillId="0" borderId="3" xfId="0" applyNumberFormat="1" applyFont="1" applyFill="1" applyBorder="1" applyAlignment="1">
      <alignment vertical="center"/>
    </xf>
    <xf numFmtId="49" fontId="13" fillId="0" borderId="6" xfId="0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/>
    </xf>
    <xf numFmtId="49" fontId="13" fillId="0" borderId="4" xfId="0" applyNumberFormat="1" applyFont="1" applyFill="1" applyBorder="1" applyAlignment="1">
      <alignment horizontal="center" vertical="center"/>
    </xf>
    <xf numFmtId="49" fontId="13" fillId="0" borderId="10" xfId="0" applyNumberFormat="1" applyFont="1" applyFill="1" applyBorder="1" applyAlignment="1">
      <alignment horizontal="center" vertical="center"/>
    </xf>
    <xf numFmtId="49" fontId="13" fillId="0" borderId="3" xfId="0" applyNumberFormat="1" applyFont="1" applyFill="1" applyBorder="1" applyAlignment="1">
      <alignment horizontal="center" vertical="center"/>
    </xf>
    <xf numFmtId="0" fontId="47" fillId="0" borderId="0" xfId="0" applyFont="1" applyFill="1" applyAlignment="1">
      <alignment wrapText="1"/>
    </xf>
    <xf numFmtId="49" fontId="8" fillId="0" borderId="5" xfId="0" applyNumberFormat="1" applyFont="1" applyFill="1" applyBorder="1" applyAlignment="1">
      <alignment horizontal="center" vertical="center"/>
    </xf>
    <xf numFmtId="49" fontId="8" fillId="0" borderId="11" xfId="0" applyNumberFormat="1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left" vertical="top" wrapText="1"/>
    </xf>
    <xf numFmtId="49" fontId="8" fillId="0" borderId="12" xfId="0" applyNumberFormat="1" applyFont="1" applyFill="1" applyBorder="1" applyAlignment="1">
      <alignment horizontal="center" vertical="center"/>
    </xf>
    <xf numFmtId="49" fontId="8" fillId="0" borderId="4" xfId="0" applyNumberFormat="1" applyFont="1" applyFill="1" applyBorder="1" applyAlignment="1">
      <alignment horizontal="center" vertical="center"/>
    </xf>
    <xf numFmtId="49" fontId="8" fillId="0" borderId="10" xfId="0" applyNumberFormat="1" applyFont="1" applyFill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center" vertical="center"/>
    </xf>
    <xf numFmtId="49" fontId="13" fillId="0" borderId="12" xfId="0" applyNumberFormat="1" applyFont="1" applyFill="1" applyBorder="1" applyAlignment="1">
      <alignment horizontal="center" vertical="center"/>
    </xf>
    <xf numFmtId="49" fontId="13" fillId="0" borderId="13" xfId="0" applyNumberFormat="1" applyFont="1" applyFill="1" applyBorder="1" applyAlignment="1">
      <alignment horizontal="center" vertical="center"/>
    </xf>
    <xf numFmtId="49" fontId="8" fillId="0" borderId="13" xfId="0" applyNumberFormat="1" applyFont="1" applyFill="1" applyBorder="1" applyAlignment="1">
      <alignment horizontal="center" vertical="center"/>
    </xf>
    <xf numFmtId="49" fontId="13" fillId="0" borderId="5" xfId="0" applyNumberFormat="1" applyFont="1" applyFill="1" applyBorder="1" applyAlignment="1">
      <alignment horizontal="center" vertical="center"/>
    </xf>
    <xf numFmtId="49" fontId="13" fillId="0" borderId="12" xfId="0" applyNumberFormat="1" applyFont="1" applyFill="1" applyBorder="1" applyAlignment="1">
      <alignment vertical="center"/>
    </xf>
    <xf numFmtId="49" fontId="13" fillId="0" borderId="13" xfId="0" applyNumberFormat="1" applyFont="1" applyFill="1" applyBorder="1" applyAlignment="1">
      <alignment vertical="center"/>
    </xf>
    <xf numFmtId="49" fontId="13" fillId="0" borderId="14" xfId="0" applyNumberFormat="1" applyFont="1" applyFill="1" applyBorder="1" applyAlignment="1">
      <alignment vertical="center"/>
    </xf>
    <xf numFmtId="49" fontId="13" fillId="0" borderId="7" xfId="0" applyNumberFormat="1" applyFont="1" applyFill="1" applyBorder="1" applyAlignment="1">
      <alignment vertical="center"/>
    </xf>
    <xf numFmtId="49" fontId="13" fillId="0" borderId="8" xfId="0" applyNumberFormat="1" applyFont="1" applyFill="1" applyBorder="1" applyAlignment="1">
      <alignment vertical="center"/>
    </xf>
    <xf numFmtId="49" fontId="13" fillId="0" borderId="9" xfId="0" applyNumberFormat="1" applyFont="1" applyFill="1" applyBorder="1" applyAlignment="1">
      <alignment vertical="center"/>
    </xf>
    <xf numFmtId="0" fontId="46" fillId="0" borderId="0" xfId="0" applyFont="1" applyFill="1" applyAlignment="1">
      <alignment wrapText="1"/>
    </xf>
    <xf numFmtId="0" fontId="38" fillId="0" borderId="4" xfId="0" applyFont="1" applyFill="1" applyBorder="1" applyAlignment="1">
      <alignment horizontal="left" vertical="center" wrapText="1"/>
    </xf>
    <xf numFmtId="49" fontId="38" fillId="0" borderId="1" xfId="0" applyNumberFormat="1" applyFont="1" applyFill="1" applyBorder="1" applyAlignment="1">
      <alignment horizontal="left" vertical="center" wrapText="1"/>
    </xf>
    <xf numFmtId="49" fontId="13" fillId="0" borderId="12" xfId="0" applyNumberFormat="1" applyFont="1" applyFill="1" applyBorder="1" applyAlignment="1">
      <alignment horizontal="center" vertical="center"/>
    </xf>
    <xf numFmtId="49" fontId="13" fillId="0" borderId="13" xfId="0" applyNumberFormat="1" applyFont="1" applyFill="1" applyBorder="1" applyAlignment="1">
      <alignment horizontal="center" vertical="center"/>
    </xf>
    <xf numFmtId="49" fontId="13" fillId="0" borderId="14" xfId="0" applyNumberFormat="1" applyFont="1" applyFill="1" applyBorder="1" applyAlignment="1">
      <alignment horizontal="center" vertical="center"/>
    </xf>
    <xf numFmtId="49" fontId="13" fillId="0" borderId="16" xfId="0" applyNumberFormat="1" applyFont="1" applyFill="1" applyBorder="1" applyAlignment="1">
      <alignment horizontal="center" vertical="center"/>
    </xf>
    <xf numFmtId="49" fontId="13" fillId="0" borderId="0" xfId="0" applyNumberFormat="1" applyFont="1" applyFill="1" applyBorder="1" applyAlignment="1">
      <alignment horizontal="center" vertical="center"/>
    </xf>
    <xf numFmtId="49" fontId="13" fillId="0" borderId="17" xfId="0" applyNumberFormat="1" applyFont="1" applyFill="1" applyBorder="1" applyAlignment="1">
      <alignment horizontal="center" vertical="center"/>
    </xf>
    <xf numFmtId="49" fontId="13" fillId="0" borderId="7" xfId="0" applyNumberFormat="1" applyFont="1" applyFill="1" applyBorder="1" applyAlignment="1">
      <alignment horizontal="center" vertical="center"/>
    </xf>
    <xf numFmtId="49" fontId="13" fillId="0" borderId="8" xfId="0" applyNumberFormat="1" applyFont="1" applyFill="1" applyBorder="1" applyAlignment="1">
      <alignment horizontal="center" vertical="center"/>
    </xf>
    <xf numFmtId="49" fontId="13" fillId="0" borderId="9" xfId="0" applyNumberFormat="1" applyFont="1" applyFill="1" applyBorder="1" applyAlignment="1">
      <alignment horizontal="center" vertical="center"/>
    </xf>
    <xf numFmtId="43" fontId="8" fillId="0" borderId="1" xfId="1" applyFont="1" applyFill="1" applyBorder="1" applyAlignment="1">
      <alignment horizontal="center" vertical="center"/>
    </xf>
    <xf numFmtId="0" fontId="46" fillId="0" borderId="1" xfId="0" applyFont="1" applyFill="1" applyBorder="1" applyAlignment="1">
      <alignment horizontal="left" wrapText="1"/>
    </xf>
    <xf numFmtId="49" fontId="8" fillId="0" borderId="4" xfId="0" applyNumberFormat="1" applyFont="1" applyFill="1" applyBorder="1" applyAlignment="1">
      <alignment horizontal="center" vertical="center"/>
    </xf>
    <xf numFmtId="0" fontId="46" fillId="0" borderId="1" xfId="0" applyFont="1" applyFill="1" applyBorder="1" applyAlignment="1">
      <alignment horizontal="left" vertical="center" wrapText="1"/>
    </xf>
    <xf numFmtId="49" fontId="13" fillId="0" borderId="5" xfId="0" applyNumberFormat="1" applyFont="1" applyFill="1" applyBorder="1" applyAlignment="1">
      <alignment horizontal="center" vertical="center"/>
    </xf>
    <xf numFmtId="49" fontId="13" fillId="0" borderId="6" xfId="0" applyNumberFormat="1" applyFont="1" applyFill="1" applyBorder="1" applyAlignment="1">
      <alignment horizontal="center" vertical="center"/>
    </xf>
    <xf numFmtId="49" fontId="13" fillId="0" borderId="0" xfId="0" applyNumberFormat="1" applyFont="1" applyFill="1" applyBorder="1" applyAlignment="1">
      <alignment horizontal="center" vertical="center"/>
    </xf>
    <xf numFmtId="0" fontId="46" fillId="0" borderId="4" xfId="0" applyFont="1" applyFill="1" applyBorder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center" vertical="center"/>
    </xf>
    <xf numFmtId="0" fontId="48" fillId="0" borderId="12" xfId="0" applyFont="1" applyFill="1" applyBorder="1" applyAlignment="1"/>
    <xf numFmtId="0" fontId="48" fillId="0" borderId="13" xfId="0" applyFont="1" applyFill="1" applyBorder="1" applyAlignment="1"/>
    <xf numFmtId="0" fontId="48" fillId="0" borderId="14" xfId="0" applyFont="1" applyFill="1" applyBorder="1" applyAlignment="1"/>
    <xf numFmtId="0" fontId="48" fillId="0" borderId="7" xfId="0" applyFont="1" applyFill="1" applyBorder="1" applyAlignment="1"/>
    <xf numFmtId="0" fontId="48" fillId="0" borderId="8" xfId="0" applyFont="1" applyFill="1" applyBorder="1" applyAlignment="1"/>
    <xf numFmtId="0" fontId="48" fillId="0" borderId="9" xfId="0" applyFont="1" applyFill="1" applyBorder="1" applyAlignment="1"/>
    <xf numFmtId="0" fontId="25" fillId="0" borderId="1" xfId="0" applyFont="1" applyFill="1" applyBorder="1" applyAlignment="1">
      <alignment horizontal="left" vertical="center"/>
    </xf>
    <xf numFmtId="0" fontId="25" fillId="0" borderId="3" xfId="0" applyFont="1" applyFill="1" applyBorder="1" applyAlignment="1">
      <alignment horizontal="center" vertical="center" wrapText="1"/>
    </xf>
    <xf numFmtId="49" fontId="25" fillId="0" borderId="3" xfId="0" applyNumberFormat="1" applyFont="1" applyFill="1" applyBorder="1" applyAlignment="1">
      <alignment horizontal="center" vertical="center"/>
    </xf>
    <xf numFmtId="49" fontId="25" fillId="0" borderId="4" xfId="0" applyNumberFormat="1" applyFont="1" applyFill="1" applyBorder="1" applyAlignment="1">
      <alignment horizontal="center" vertical="center"/>
    </xf>
    <xf numFmtId="49" fontId="25" fillId="0" borderId="12" xfId="0" applyNumberFormat="1" applyFont="1" applyFill="1" applyBorder="1" applyAlignment="1">
      <alignment horizontal="center" vertical="center"/>
    </xf>
    <xf numFmtId="49" fontId="25" fillId="0" borderId="13" xfId="0" applyNumberFormat="1" applyFont="1" applyFill="1" applyBorder="1" applyAlignment="1">
      <alignment horizontal="center" vertical="center"/>
    </xf>
    <xf numFmtId="49" fontId="25" fillId="0" borderId="14" xfId="0" applyNumberFormat="1" applyFont="1" applyFill="1" applyBorder="1" applyAlignment="1">
      <alignment horizontal="center" vertical="center"/>
    </xf>
    <xf numFmtId="49" fontId="8" fillId="0" borderId="12" xfId="0" applyNumberFormat="1" applyFont="1" applyFill="1" applyBorder="1" applyAlignment="1">
      <alignment horizontal="center" vertical="center"/>
    </xf>
    <xf numFmtId="49" fontId="8" fillId="0" borderId="13" xfId="0" applyNumberFormat="1" applyFont="1" applyFill="1" applyBorder="1" applyAlignment="1">
      <alignment horizontal="center" vertical="center"/>
    </xf>
    <xf numFmtId="49" fontId="8" fillId="0" borderId="14" xfId="0" applyNumberFormat="1" applyFont="1" applyFill="1" applyBorder="1" applyAlignment="1">
      <alignment horizontal="center" vertical="center"/>
    </xf>
    <xf numFmtId="49" fontId="8" fillId="0" borderId="16" xfId="0" applyNumberFormat="1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center" vertical="center"/>
    </xf>
    <xf numFmtId="49" fontId="8" fillId="0" borderId="17" xfId="0" applyNumberFormat="1" applyFont="1" applyFill="1" applyBorder="1" applyAlignment="1">
      <alignment horizontal="center" vertical="center"/>
    </xf>
    <xf numFmtId="49" fontId="8" fillId="0" borderId="7" xfId="0" applyNumberFormat="1" applyFont="1" applyFill="1" applyBorder="1" applyAlignment="1">
      <alignment horizontal="center" vertical="center"/>
    </xf>
    <xf numFmtId="49" fontId="8" fillId="0" borderId="8" xfId="0" applyNumberFormat="1" applyFont="1" applyFill="1" applyBorder="1" applyAlignment="1">
      <alignment horizontal="center" vertical="center"/>
    </xf>
    <xf numFmtId="49" fontId="8" fillId="0" borderId="9" xfId="0" applyNumberFormat="1" applyFont="1" applyFill="1" applyBorder="1" applyAlignment="1">
      <alignment horizontal="center" vertical="center"/>
    </xf>
    <xf numFmtId="0" fontId="25" fillId="0" borderId="4" xfId="0" applyFont="1" applyFill="1" applyBorder="1" applyAlignment="1">
      <alignment horizontal="left" vertical="center" wrapText="1"/>
    </xf>
    <xf numFmtId="0" fontId="24" fillId="0" borderId="4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25" fillId="0" borderId="1" xfId="0" applyFont="1" applyFill="1" applyBorder="1" applyAlignment="1">
      <alignment horizontal="right" vertical="center" wrapText="1"/>
    </xf>
    <xf numFmtId="0" fontId="26" fillId="0" borderId="4" xfId="0" applyFont="1" applyFill="1" applyBorder="1" applyAlignment="1">
      <alignment horizontal="center" vertical="center"/>
    </xf>
    <xf numFmtId="0" fontId="26" fillId="0" borderId="10" xfId="0" applyFont="1" applyFill="1" applyBorder="1" applyAlignment="1">
      <alignment horizontal="center" vertical="center"/>
    </xf>
    <xf numFmtId="0" fontId="26" fillId="0" borderId="3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44" fillId="0" borderId="0" xfId="0" applyFont="1" applyFill="1" applyAlignment="1">
      <alignment horizontal="right" vertical="top" wrapText="1"/>
    </xf>
    <xf numFmtId="0" fontId="45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left" vertical="center"/>
    </xf>
    <xf numFmtId="0" fontId="13" fillId="0" borderId="1" xfId="0" applyFont="1" applyFill="1" applyBorder="1" applyAlignment="1">
      <alignment horizontal="center" vertical="center" wrapText="1"/>
    </xf>
    <xf numFmtId="49" fontId="13" fillId="0" borderId="2" xfId="0" applyNumberFormat="1" applyFont="1" applyFill="1" applyBorder="1" applyAlignment="1">
      <alignment horizontal="left" vertical="center"/>
    </xf>
    <xf numFmtId="164" fontId="13" fillId="0" borderId="1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49" fontId="42" fillId="0" borderId="1" xfId="0" applyNumberFormat="1" applyFont="1" applyFill="1" applyBorder="1" applyAlignment="1">
      <alignment horizontal="center" vertical="center" wrapText="1"/>
    </xf>
    <xf numFmtId="164" fontId="42" fillId="0" borderId="1" xfId="0" applyNumberFormat="1" applyFont="1" applyFill="1" applyBorder="1" applyAlignment="1">
      <alignment horizontal="center" vertical="center"/>
    </xf>
    <xf numFmtId="49" fontId="43" fillId="0" borderId="1" xfId="0" applyNumberFormat="1" applyFont="1" applyFill="1" applyBorder="1" applyAlignment="1">
      <alignment horizontal="center" vertical="center" wrapText="1"/>
    </xf>
    <xf numFmtId="164" fontId="43" fillId="0" borderId="1" xfId="0" applyNumberFormat="1" applyFont="1" applyFill="1" applyBorder="1" applyAlignment="1">
      <alignment horizontal="center" vertical="center"/>
    </xf>
    <xf numFmtId="49" fontId="13" fillId="0" borderId="15" xfId="0" applyNumberFormat="1" applyFont="1" applyFill="1" applyBorder="1" applyAlignment="1">
      <alignment horizontal="left" vertical="center"/>
    </xf>
    <xf numFmtId="164" fontId="13" fillId="0" borderId="5" xfId="0" applyNumberFormat="1" applyFont="1" applyFill="1" applyBorder="1" applyAlignment="1">
      <alignment horizontal="center" vertical="center"/>
    </xf>
    <xf numFmtId="164" fontId="8" fillId="0" borderId="6" xfId="0" applyNumberFormat="1" applyFont="1" applyFill="1" applyBorder="1" applyAlignment="1">
      <alignment horizontal="center" vertical="center"/>
    </xf>
    <xf numFmtId="49" fontId="25" fillId="0" borderId="2" xfId="0" applyNumberFormat="1" applyFont="1" applyFill="1" applyBorder="1" applyAlignment="1">
      <alignment horizontal="left" vertical="center"/>
    </xf>
    <xf numFmtId="164" fontId="8" fillId="0" borderId="3" xfId="0" applyNumberFormat="1" applyFont="1" applyFill="1" applyBorder="1" applyAlignment="1">
      <alignment horizontal="center" vertical="center"/>
    </xf>
    <xf numFmtId="49" fontId="13" fillId="0" borderId="0" xfId="0" applyNumberFormat="1" applyFont="1" applyFill="1" applyAlignment="1">
      <alignment horizontal="left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6600FF"/>
      <color rgb="FF9900CC"/>
      <color rgb="FF0000FF"/>
      <color rgb="FF800080"/>
      <color rgb="FF66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95"/>
  <sheetViews>
    <sheetView tabSelected="1" view="pageBreakPreview" topLeftCell="A22" zoomScale="90" zoomScaleNormal="90" zoomScaleSheetLayoutView="90" workbookViewId="0">
      <selection sqref="A1:L594"/>
    </sheetView>
  </sheetViews>
  <sheetFormatPr defaultColWidth="9.140625" defaultRowHeight="17.25" x14ac:dyDescent="0.25"/>
  <cols>
    <col min="1" max="1" width="7.85546875" style="43" customWidth="1"/>
    <col min="2" max="2" width="79.85546875" style="75" customWidth="1"/>
    <col min="3" max="3" width="7.28515625" style="76" customWidth="1"/>
    <col min="4" max="4" width="6.5703125" style="76" customWidth="1"/>
    <col min="5" max="5" width="7.7109375" style="76" customWidth="1"/>
    <col min="6" max="9" width="9.140625" style="76"/>
    <col min="10" max="12" width="19.85546875" style="82" customWidth="1"/>
    <col min="13" max="13" width="10.5703125" style="18" hidden="1" customWidth="1"/>
    <col min="14" max="16" width="0" style="18" hidden="1" customWidth="1"/>
    <col min="17" max="17" width="9.140625" style="18"/>
    <col min="18" max="19" width="9.140625" style="18" hidden="1" customWidth="1"/>
    <col min="20" max="20" width="19.28515625" style="18" hidden="1" customWidth="1"/>
    <col min="21" max="22" width="0" style="18" hidden="1" customWidth="1"/>
    <col min="23" max="16384" width="9.140625" style="18"/>
  </cols>
  <sheetData>
    <row r="1" spans="1:16" ht="284.25" customHeight="1" x14ac:dyDescent="0.25">
      <c r="A1" s="170" t="s">
        <v>568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</row>
    <row r="2" spans="1:16" ht="63" customHeight="1" x14ac:dyDescent="0.25">
      <c r="A2" s="171" t="s">
        <v>472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</row>
    <row r="3" spans="1:16" ht="33.6" customHeight="1" x14ac:dyDescent="0.25">
      <c r="A3" s="84"/>
      <c r="B3" s="83"/>
      <c r="C3" s="84"/>
      <c r="D3" s="84"/>
      <c r="E3" s="84"/>
      <c r="F3" s="84"/>
      <c r="G3" s="84"/>
      <c r="H3" s="84"/>
      <c r="I3" s="84"/>
      <c r="J3" s="84"/>
      <c r="K3" s="84"/>
      <c r="L3" s="172" t="s">
        <v>129</v>
      </c>
    </row>
    <row r="4" spans="1:16" s="26" customFormat="1" ht="18.75" x14ac:dyDescent="0.25">
      <c r="A4" s="173" t="s">
        <v>132</v>
      </c>
      <c r="B4" s="50" t="s">
        <v>0</v>
      </c>
      <c r="C4" s="85" t="s">
        <v>126</v>
      </c>
      <c r="D4" s="86"/>
      <c r="E4" s="86"/>
      <c r="F4" s="87"/>
      <c r="G4" s="88" t="s">
        <v>127</v>
      </c>
      <c r="H4" s="88" t="s">
        <v>128</v>
      </c>
      <c r="I4" s="88" t="s">
        <v>130</v>
      </c>
      <c r="J4" s="174" t="s">
        <v>439</v>
      </c>
      <c r="K4" s="174" t="s">
        <v>448</v>
      </c>
      <c r="L4" s="174" t="s">
        <v>473</v>
      </c>
    </row>
    <row r="5" spans="1:16" s="27" customFormat="1" ht="16.5" x14ac:dyDescent="0.25">
      <c r="A5" s="175">
        <v>1</v>
      </c>
      <c r="B5" s="89">
        <v>2</v>
      </c>
      <c r="C5" s="90" t="s">
        <v>84</v>
      </c>
      <c r="D5" s="90"/>
      <c r="E5" s="90"/>
      <c r="F5" s="90"/>
      <c r="G5" s="91">
        <v>4</v>
      </c>
      <c r="H5" s="91">
        <v>5</v>
      </c>
      <c r="I5" s="91">
        <v>6</v>
      </c>
      <c r="J5" s="174">
        <v>7</v>
      </c>
      <c r="K5" s="174">
        <v>8</v>
      </c>
      <c r="L5" s="174">
        <v>9</v>
      </c>
    </row>
    <row r="6" spans="1:16" s="29" customFormat="1" ht="20.25" x14ac:dyDescent="0.25">
      <c r="A6" s="175"/>
      <c r="B6" s="50" t="s">
        <v>131</v>
      </c>
      <c r="C6" s="58"/>
      <c r="D6" s="58"/>
      <c r="E6" s="58"/>
      <c r="F6" s="92"/>
      <c r="G6" s="64"/>
      <c r="H6" s="65"/>
      <c r="I6" s="66"/>
      <c r="J6" s="176">
        <f>+J7+J32+J219+J242+J255+J265+J286+J314+J339+J421+J427+J446+J479+J527+J537+J541+J545+J557+J567+J576+J581+J560</f>
        <v>3650201.4000000004</v>
      </c>
      <c r="K6" s="176">
        <f>+K7+K32+K219+K242+K255+K265+K286+K314+K339+K421+K427+K446+K479+K527+K537+K541+K545+K557+K567+K576+K581</f>
        <v>2798069.9000000008</v>
      </c>
      <c r="L6" s="176">
        <f>+L7+L32+L219+L242+L255+L265+L286+L314+L339+L421+L427+L446+L479+L527+L537+L541+L545+L557+L567+L576+L581</f>
        <v>2735683.7000000007</v>
      </c>
      <c r="M6" s="28" t="e">
        <f>SUM(M7+M32+M219+M242+M255+M265+M286+M314+M339+M421+M427+#REF!+M446+M479+M527+#REF!+M545+M576+M581+#REF!+#REF!+M567)</f>
        <v>#REF!</v>
      </c>
      <c r="N6" s="28" t="e">
        <f>SUM(N7+N32+N219+N242+N255+N265+N286+N314+N339+N421+N427+#REF!+N446+N479+N527+#REF!+N545+N576+N581+#REF!+#REF!+N567)</f>
        <v>#REF!</v>
      </c>
      <c r="O6" s="28" t="e">
        <f>SUM(O7+O32+O219+O242+O255+O265+O286+O314+O339+O421+O427+#REF!+O446+O479+O527+#REF!+O545+O576+O581+#REF!+#REF!+O567)</f>
        <v>#REF!</v>
      </c>
      <c r="P6" s="28" t="e">
        <f>SUM(P7+P32+P219+P242+P255+P265+P286+P314+P339+P421+P427+#REF!+P446+P479+P527+#REF!+P545+P576+P581+#REF!+#REF!+P567)</f>
        <v>#REF!</v>
      </c>
    </row>
    <row r="7" spans="1:16" s="1" customFormat="1" ht="31.5" x14ac:dyDescent="0.25">
      <c r="A7" s="175">
        <v>1</v>
      </c>
      <c r="B7" s="50" t="s">
        <v>412</v>
      </c>
      <c r="C7" s="58" t="s">
        <v>1</v>
      </c>
      <c r="D7" s="58">
        <v>0</v>
      </c>
      <c r="E7" s="58" t="s">
        <v>2</v>
      </c>
      <c r="F7" s="92" t="s">
        <v>3</v>
      </c>
      <c r="G7" s="93"/>
      <c r="H7" s="94"/>
      <c r="I7" s="95"/>
      <c r="J7" s="177">
        <f>SUM(J8+J28)</f>
        <v>5074.1000000000004</v>
      </c>
      <c r="K7" s="177">
        <f t="shared" ref="K7" si="0">SUM(K8+K28)</f>
        <v>4459</v>
      </c>
      <c r="L7" s="177">
        <f>SUM(L8+L28)</f>
        <v>4459</v>
      </c>
    </row>
    <row r="8" spans="1:16" s="1" customFormat="1" ht="31.5" x14ac:dyDescent="0.25">
      <c r="A8" s="175" t="s">
        <v>133</v>
      </c>
      <c r="B8" s="50" t="s">
        <v>413</v>
      </c>
      <c r="C8" s="58" t="s">
        <v>1</v>
      </c>
      <c r="D8" s="58">
        <v>1</v>
      </c>
      <c r="E8" s="58" t="s">
        <v>2</v>
      </c>
      <c r="F8" s="92" t="s">
        <v>3</v>
      </c>
      <c r="G8" s="93"/>
      <c r="H8" s="94"/>
      <c r="I8" s="95"/>
      <c r="J8" s="177">
        <f>SUM(J9+J12+J15+J20+J23+J26)</f>
        <v>5004.1000000000004</v>
      </c>
      <c r="K8" s="177">
        <f t="shared" ref="K8:L8" si="1">SUM(K9+K12+K15+K20+K23+K26)</f>
        <v>4389</v>
      </c>
      <c r="L8" s="177">
        <f t="shared" si="1"/>
        <v>4389</v>
      </c>
    </row>
    <row r="9" spans="1:16" s="2" customFormat="1" ht="32.25" customHeight="1" x14ac:dyDescent="0.25">
      <c r="A9" s="175" t="s">
        <v>134</v>
      </c>
      <c r="B9" s="63" t="s">
        <v>517</v>
      </c>
      <c r="C9" s="58" t="s">
        <v>1</v>
      </c>
      <c r="D9" s="58">
        <v>1</v>
      </c>
      <c r="E9" s="58" t="s">
        <v>1</v>
      </c>
      <c r="F9" s="92" t="s">
        <v>3</v>
      </c>
      <c r="G9" s="93"/>
      <c r="H9" s="94"/>
      <c r="I9" s="95"/>
      <c r="J9" s="177">
        <f>SUM(J10)</f>
        <v>4525</v>
      </c>
      <c r="K9" s="177">
        <f t="shared" ref="K9:L9" si="2">SUM(K10)</f>
        <v>4194</v>
      </c>
      <c r="L9" s="177">
        <f t="shared" si="2"/>
        <v>4194</v>
      </c>
    </row>
    <row r="10" spans="1:16" s="4" customFormat="1" x14ac:dyDescent="0.3">
      <c r="A10" s="175"/>
      <c r="B10" s="50" t="s">
        <v>518</v>
      </c>
      <c r="C10" s="58" t="s">
        <v>1</v>
      </c>
      <c r="D10" s="58">
        <v>1</v>
      </c>
      <c r="E10" s="58" t="s">
        <v>1</v>
      </c>
      <c r="F10" s="92">
        <v>80900</v>
      </c>
      <c r="G10" s="93"/>
      <c r="H10" s="94"/>
      <c r="I10" s="95"/>
      <c r="J10" s="177">
        <f>SUM(J11)</f>
        <v>4525</v>
      </c>
      <c r="K10" s="177">
        <f>SUM(K11)</f>
        <v>4194</v>
      </c>
      <c r="L10" s="177">
        <f>SUM(L11)</f>
        <v>4194</v>
      </c>
    </row>
    <row r="11" spans="1:16" s="24" customFormat="1" ht="19.5" customHeight="1" x14ac:dyDescent="0.3">
      <c r="A11" s="77"/>
      <c r="B11" s="59" t="s">
        <v>186</v>
      </c>
      <c r="C11" s="60" t="s">
        <v>1</v>
      </c>
      <c r="D11" s="60" t="s">
        <v>41</v>
      </c>
      <c r="E11" s="60" t="s">
        <v>1</v>
      </c>
      <c r="F11" s="60" t="s">
        <v>6</v>
      </c>
      <c r="G11" s="68">
        <v>200</v>
      </c>
      <c r="H11" s="68" t="s">
        <v>4</v>
      </c>
      <c r="I11" s="68" t="s">
        <v>96</v>
      </c>
      <c r="J11" s="178">
        <v>4525</v>
      </c>
      <c r="K11" s="178">
        <v>4194</v>
      </c>
      <c r="L11" s="178">
        <v>4194</v>
      </c>
      <c r="M11" s="24">
        <v>450</v>
      </c>
      <c r="N11" s="24">
        <v>468</v>
      </c>
    </row>
    <row r="12" spans="1:16" s="9" customFormat="1" ht="33.75" customHeight="1" x14ac:dyDescent="0.3">
      <c r="A12" s="175" t="s">
        <v>298</v>
      </c>
      <c r="B12" s="63" t="s">
        <v>414</v>
      </c>
      <c r="C12" s="58" t="s">
        <v>1</v>
      </c>
      <c r="D12" s="58" t="s">
        <v>41</v>
      </c>
      <c r="E12" s="58" t="s">
        <v>7</v>
      </c>
      <c r="F12" s="58" t="s">
        <v>3</v>
      </c>
      <c r="G12" s="96"/>
      <c r="H12" s="96"/>
      <c r="I12" s="96"/>
      <c r="J12" s="177">
        <f>SUM(J13)</f>
        <v>100</v>
      </c>
      <c r="K12" s="177">
        <f t="shared" ref="K12:L12" si="3">SUM(K13)</f>
        <v>100</v>
      </c>
      <c r="L12" s="177">
        <f t="shared" si="3"/>
        <v>100</v>
      </c>
    </row>
    <row r="13" spans="1:16" s="16" customFormat="1" ht="30.75" customHeight="1" x14ac:dyDescent="0.3">
      <c r="A13" s="175"/>
      <c r="B13" s="50" t="s">
        <v>415</v>
      </c>
      <c r="C13" s="58" t="s">
        <v>1</v>
      </c>
      <c r="D13" s="58" t="s">
        <v>41</v>
      </c>
      <c r="E13" s="58" t="s">
        <v>7</v>
      </c>
      <c r="F13" s="58" t="s">
        <v>6</v>
      </c>
      <c r="G13" s="96"/>
      <c r="H13" s="96"/>
      <c r="I13" s="96"/>
      <c r="J13" s="177">
        <f>SUM(J14)</f>
        <v>100</v>
      </c>
      <c r="K13" s="177">
        <f t="shared" ref="K13:L13" si="4">SUM(K14)</f>
        <v>100</v>
      </c>
      <c r="L13" s="177">
        <f t="shared" si="4"/>
        <v>100</v>
      </c>
    </row>
    <row r="14" spans="1:16" s="24" customFormat="1" ht="16.5" customHeight="1" x14ac:dyDescent="0.3">
      <c r="A14" s="77"/>
      <c r="B14" s="59" t="s">
        <v>186</v>
      </c>
      <c r="C14" s="60" t="s">
        <v>1</v>
      </c>
      <c r="D14" s="60" t="s">
        <v>41</v>
      </c>
      <c r="E14" s="60" t="s">
        <v>7</v>
      </c>
      <c r="F14" s="60" t="s">
        <v>6</v>
      </c>
      <c r="G14" s="68" t="s">
        <v>187</v>
      </c>
      <c r="H14" s="68" t="s">
        <v>4</v>
      </c>
      <c r="I14" s="68" t="s">
        <v>96</v>
      </c>
      <c r="J14" s="178">
        <v>100</v>
      </c>
      <c r="K14" s="178">
        <v>100</v>
      </c>
      <c r="L14" s="178">
        <v>100</v>
      </c>
    </row>
    <row r="15" spans="1:16" s="9" customFormat="1" ht="18" customHeight="1" x14ac:dyDescent="0.3">
      <c r="A15" s="175" t="s">
        <v>416</v>
      </c>
      <c r="B15" s="63" t="s">
        <v>417</v>
      </c>
      <c r="C15" s="58" t="s">
        <v>1</v>
      </c>
      <c r="D15" s="58" t="s">
        <v>41</v>
      </c>
      <c r="E15" s="58" t="s">
        <v>4</v>
      </c>
      <c r="F15" s="58" t="s">
        <v>3</v>
      </c>
      <c r="G15" s="96"/>
      <c r="H15" s="96"/>
      <c r="I15" s="96"/>
      <c r="J15" s="177">
        <f>SUM(J16)</f>
        <v>185</v>
      </c>
      <c r="K15" s="177">
        <f t="shared" ref="K15:L15" si="5">SUM(K16)</f>
        <v>85</v>
      </c>
      <c r="L15" s="177">
        <f t="shared" si="5"/>
        <v>85</v>
      </c>
    </row>
    <row r="16" spans="1:16" s="16" customFormat="1" ht="18.75" customHeight="1" x14ac:dyDescent="0.3">
      <c r="A16" s="175"/>
      <c r="B16" s="50" t="s">
        <v>418</v>
      </c>
      <c r="C16" s="58" t="s">
        <v>1</v>
      </c>
      <c r="D16" s="58" t="s">
        <v>41</v>
      </c>
      <c r="E16" s="58" t="s">
        <v>4</v>
      </c>
      <c r="F16" s="58" t="s">
        <v>6</v>
      </c>
      <c r="G16" s="96"/>
      <c r="H16" s="96"/>
      <c r="I16" s="96"/>
      <c r="J16" s="177">
        <f>+SUM(J17:J19)</f>
        <v>185</v>
      </c>
      <c r="K16" s="177">
        <f>+SUM(K17:K19)</f>
        <v>85</v>
      </c>
      <c r="L16" s="177">
        <f>+SUM(L17:L19)</f>
        <v>85</v>
      </c>
    </row>
    <row r="17" spans="1:18" s="15" customFormat="1" ht="15.75" customHeight="1" x14ac:dyDescent="0.3">
      <c r="A17" s="77"/>
      <c r="B17" s="59" t="s">
        <v>186</v>
      </c>
      <c r="C17" s="60" t="s">
        <v>1</v>
      </c>
      <c r="D17" s="60" t="s">
        <v>41</v>
      </c>
      <c r="E17" s="60" t="s">
        <v>4</v>
      </c>
      <c r="F17" s="60" t="s">
        <v>6</v>
      </c>
      <c r="G17" s="68" t="s">
        <v>187</v>
      </c>
      <c r="H17" s="68" t="s">
        <v>4</v>
      </c>
      <c r="I17" s="68" t="s">
        <v>96</v>
      </c>
      <c r="J17" s="178">
        <v>10</v>
      </c>
      <c r="K17" s="178">
        <v>85</v>
      </c>
      <c r="L17" s="178">
        <v>85</v>
      </c>
    </row>
    <row r="18" spans="1:18" s="15" customFormat="1" ht="34.5" hidden="1" customHeight="1" x14ac:dyDescent="0.3">
      <c r="A18" s="77"/>
      <c r="B18" s="59" t="s">
        <v>426</v>
      </c>
      <c r="C18" s="60" t="s">
        <v>1</v>
      </c>
      <c r="D18" s="60" t="s">
        <v>41</v>
      </c>
      <c r="E18" s="60" t="s">
        <v>4</v>
      </c>
      <c r="F18" s="60" t="s">
        <v>11</v>
      </c>
      <c r="G18" s="68" t="s">
        <v>187</v>
      </c>
      <c r="H18" s="68" t="s">
        <v>37</v>
      </c>
      <c r="I18" s="68" t="s">
        <v>1</v>
      </c>
      <c r="J18" s="178">
        <v>0</v>
      </c>
      <c r="K18" s="178">
        <v>0</v>
      </c>
      <c r="L18" s="178">
        <v>0</v>
      </c>
    </row>
    <row r="19" spans="1:18" s="15" customFormat="1" ht="19.5" customHeight="1" x14ac:dyDescent="0.3">
      <c r="A19" s="77"/>
      <c r="B19" s="59" t="s">
        <v>186</v>
      </c>
      <c r="C19" s="60" t="s">
        <v>1</v>
      </c>
      <c r="D19" s="60" t="s">
        <v>41</v>
      </c>
      <c r="E19" s="60" t="s">
        <v>4</v>
      </c>
      <c r="F19" s="60" t="s">
        <v>11</v>
      </c>
      <c r="G19" s="68" t="s">
        <v>187</v>
      </c>
      <c r="H19" s="68" t="s">
        <v>36</v>
      </c>
      <c r="I19" s="68" t="s">
        <v>4</v>
      </c>
      <c r="J19" s="178">
        <v>175</v>
      </c>
      <c r="K19" s="178">
        <v>0</v>
      </c>
      <c r="L19" s="178">
        <v>0</v>
      </c>
      <c r="R19" s="15" t="s">
        <v>444</v>
      </c>
    </row>
    <row r="20" spans="1:18" s="9" customFormat="1" ht="28.5" customHeight="1" x14ac:dyDescent="0.3">
      <c r="A20" s="175" t="s">
        <v>419</v>
      </c>
      <c r="B20" s="63" t="s">
        <v>420</v>
      </c>
      <c r="C20" s="58" t="s">
        <v>1</v>
      </c>
      <c r="D20" s="58" t="s">
        <v>41</v>
      </c>
      <c r="E20" s="58" t="s">
        <v>21</v>
      </c>
      <c r="F20" s="58" t="s">
        <v>3</v>
      </c>
      <c r="G20" s="96"/>
      <c r="H20" s="96"/>
      <c r="I20" s="96"/>
      <c r="J20" s="177">
        <f>SUM(J21)</f>
        <v>10</v>
      </c>
      <c r="K20" s="177">
        <f t="shared" ref="K20:L20" si="6">SUM(K21)</f>
        <v>10</v>
      </c>
      <c r="L20" s="177">
        <f t="shared" si="6"/>
        <v>10</v>
      </c>
    </row>
    <row r="21" spans="1:18" s="16" customFormat="1" ht="19.5" customHeight="1" x14ac:dyDescent="0.3">
      <c r="A21" s="175"/>
      <c r="B21" s="50" t="s">
        <v>421</v>
      </c>
      <c r="C21" s="58" t="s">
        <v>1</v>
      </c>
      <c r="D21" s="58" t="s">
        <v>41</v>
      </c>
      <c r="E21" s="58" t="s">
        <v>21</v>
      </c>
      <c r="F21" s="58" t="s">
        <v>6</v>
      </c>
      <c r="G21" s="96"/>
      <c r="H21" s="96"/>
      <c r="I21" s="96"/>
      <c r="J21" s="177">
        <f>SUM(J22)</f>
        <v>10</v>
      </c>
      <c r="K21" s="177">
        <f t="shared" ref="K21:L21" si="7">SUM(K22)</f>
        <v>10</v>
      </c>
      <c r="L21" s="177">
        <f t="shared" si="7"/>
        <v>10</v>
      </c>
    </row>
    <row r="22" spans="1:18" s="15" customFormat="1" ht="16.149999999999999" customHeight="1" x14ac:dyDescent="0.3">
      <c r="A22" s="77"/>
      <c r="B22" s="59" t="s">
        <v>186</v>
      </c>
      <c r="C22" s="60" t="s">
        <v>1</v>
      </c>
      <c r="D22" s="60" t="s">
        <v>41</v>
      </c>
      <c r="E22" s="60" t="s">
        <v>21</v>
      </c>
      <c r="F22" s="60" t="s">
        <v>6</v>
      </c>
      <c r="G22" s="68" t="s">
        <v>187</v>
      </c>
      <c r="H22" s="68" t="s">
        <v>4</v>
      </c>
      <c r="I22" s="68" t="s">
        <v>96</v>
      </c>
      <c r="J22" s="178">
        <v>10</v>
      </c>
      <c r="K22" s="178">
        <v>10</v>
      </c>
      <c r="L22" s="178">
        <v>10</v>
      </c>
    </row>
    <row r="23" spans="1:18" s="9" customFormat="1" ht="28.9" hidden="1" customHeight="1" x14ac:dyDescent="0.3">
      <c r="A23" s="175" t="s">
        <v>422</v>
      </c>
      <c r="B23" s="63" t="s">
        <v>519</v>
      </c>
      <c r="C23" s="58" t="s">
        <v>1</v>
      </c>
      <c r="D23" s="58" t="s">
        <v>41</v>
      </c>
      <c r="E23" s="58" t="s">
        <v>33</v>
      </c>
      <c r="F23" s="58" t="s">
        <v>3</v>
      </c>
      <c r="G23" s="96"/>
      <c r="H23" s="96"/>
      <c r="I23" s="96"/>
      <c r="J23" s="177">
        <f>SUM(J24)</f>
        <v>0</v>
      </c>
      <c r="K23" s="177">
        <f>SUM(K24)</f>
        <v>0</v>
      </c>
      <c r="L23" s="177">
        <f>SUM(L24)</f>
        <v>0</v>
      </c>
    </row>
    <row r="24" spans="1:18" s="16" customFormat="1" ht="39" hidden="1" customHeight="1" x14ac:dyDescent="0.3">
      <c r="A24" s="175"/>
      <c r="B24" s="50" t="s">
        <v>423</v>
      </c>
      <c r="C24" s="58" t="s">
        <v>1</v>
      </c>
      <c r="D24" s="58" t="s">
        <v>41</v>
      </c>
      <c r="E24" s="58" t="s">
        <v>33</v>
      </c>
      <c r="F24" s="58" t="s">
        <v>6</v>
      </c>
      <c r="G24" s="96"/>
      <c r="H24" s="96"/>
      <c r="I24" s="96"/>
      <c r="J24" s="177">
        <f>SUM(J25)</f>
        <v>0</v>
      </c>
      <c r="K24" s="177">
        <f t="shared" ref="K24:L24" si="8">SUM(K25)</f>
        <v>0</v>
      </c>
      <c r="L24" s="177">
        <f t="shared" si="8"/>
        <v>0</v>
      </c>
    </row>
    <row r="25" spans="1:18" s="15" customFormat="1" ht="24" hidden="1" customHeight="1" x14ac:dyDescent="0.3">
      <c r="A25" s="77"/>
      <c r="B25" s="59" t="s">
        <v>186</v>
      </c>
      <c r="C25" s="60" t="s">
        <v>1</v>
      </c>
      <c r="D25" s="60" t="s">
        <v>41</v>
      </c>
      <c r="E25" s="60" t="s">
        <v>33</v>
      </c>
      <c r="F25" s="60" t="s">
        <v>6</v>
      </c>
      <c r="G25" s="68" t="s">
        <v>187</v>
      </c>
      <c r="H25" s="68" t="s">
        <v>4</v>
      </c>
      <c r="I25" s="68" t="s">
        <v>96</v>
      </c>
      <c r="J25" s="178">
        <v>0</v>
      </c>
      <c r="K25" s="178">
        <v>0</v>
      </c>
      <c r="L25" s="178">
        <v>0</v>
      </c>
    </row>
    <row r="26" spans="1:18" s="79" customFormat="1" ht="34.5" customHeight="1" x14ac:dyDescent="0.3">
      <c r="A26" s="175" t="s">
        <v>422</v>
      </c>
      <c r="B26" s="134" t="s">
        <v>625</v>
      </c>
      <c r="C26" s="58" t="s">
        <v>1</v>
      </c>
      <c r="D26" s="58" t="s">
        <v>41</v>
      </c>
      <c r="E26" s="58" t="s">
        <v>5</v>
      </c>
      <c r="F26" s="58" t="s">
        <v>3</v>
      </c>
      <c r="G26" s="68"/>
      <c r="H26" s="68"/>
      <c r="I26" s="68"/>
      <c r="J26" s="177">
        <f>J27</f>
        <v>184.1</v>
      </c>
      <c r="K26" s="177">
        <f t="shared" ref="K26:L26" si="9">K27</f>
        <v>0</v>
      </c>
      <c r="L26" s="177">
        <f t="shared" si="9"/>
        <v>0</v>
      </c>
    </row>
    <row r="27" spans="1:18" s="79" customFormat="1" ht="49.9" customHeight="1" x14ac:dyDescent="0.3">
      <c r="A27" s="77"/>
      <c r="B27" s="163" t="s">
        <v>624</v>
      </c>
      <c r="C27" s="60" t="s">
        <v>1</v>
      </c>
      <c r="D27" s="60" t="s">
        <v>41</v>
      </c>
      <c r="E27" s="60" t="s">
        <v>5</v>
      </c>
      <c r="F27" s="60" t="s">
        <v>623</v>
      </c>
      <c r="G27" s="68" t="s">
        <v>196</v>
      </c>
      <c r="H27" s="68" t="s">
        <v>36</v>
      </c>
      <c r="I27" s="68" t="s">
        <v>38</v>
      </c>
      <c r="J27" s="178">
        <v>184.1</v>
      </c>
      <c r="K27" s="178">
        <v>0</v>
      </c>
      <c r="L27" s="178">
        <v>0</v>
      </c>
    </row>
    <row r="28" spans="1:18" s="1" customFormat="1" ht="47.25" x14ac:dyDescent="0.25">
      <c r="A28" s="175" t="s">
        <v>135</v>
      </c>
      <c r="B28" s="50" t="s">
        <v>520</v>
      </c>
      <c r="C28" s="58" t="s">
        <v>1</v>
      </c>
      <c r="D28" s="58">
        <v>2</v>
      </c>
      <c r="E28" s="58" t="s">
        <v>2</v>
      </c>
      <c r="F28" s="58" t="s">
        <v>3</v>
      </c>
      <c r="G28" s="97"/>
      <c r="H28" s="97"/>
      <c r="I28" s="97"/>
      <c r="J28" s="177">
        <f>SUM(J29)</f>
        <v>70</v>
      </c>
      <c r="K28" s="177">
        <f t="shared" ref="K28:L28" si="10">SUM(K29)</f>
        <v>70</v>
      </c>
      <c r="L28" s="177">
        <f t="shared" si="10"/>
        <v>70</v>
      </c>
    </row>
    <row r="29" spans="1:18" s="2" customFormat="1" ht="31.5" x14ac:dyDescent="0.25">
      <c r="A29" s="175" t="s">
        <v>136</v>
      </c>
      <c r="B29" s="63" t="s">
        <v>424</v>
      </c>
      <c r="C29" s="58" t="s">
        <v>1</v>
      </c>
      <c r="D29" s="58">
        <v>2</v>
      </c>
      <c r="E29" s="58" t="s">
        <v>1</v>
      </c>
      <c r="F29" s="58" t="s">
        <v>3</v>
      </c>
      <c r="G29" s="97"/>
      <c r="H29" s="97"/>
      <c r="I29" s="97"/>
      <c r="J29" s="177">
        <f>SUM(J30)</f>
        <v>70</v>
      </c>
      <c r="K29" s="177">
        <f t="shared" ref="K29:L30" si="11">SUM(K30)</f>
        <v>70</v>
      </c>
      <c r="L29" s="177">
        <f t="shared" si="11"/>
        <v>70</v>
      </c>
    </row>
    <row r="30" spans="1:18" s="4" customFormat="1" x14ac:dyDescent="0.3">
      <c r="A30" s="175"/>
      <c r="B30" s="50" t="s">
        <v>425</v>
      </c>
      <c r="C30" s="58" t="s">
        <v>1</v>
      </c>
      <c r="D30" s="58">
        <v>2</v>
      </c>
      <c r="E30" s="58" t="s">
        <v>1</v>
      </c>
      <c r="F30" s="58">
        <v>80900</v>
      </c>
      <c r="G30" s="97"/>
      <c r="H30" s="97"/>
      <c r="I30" s="97"/>
      <c r="J30" s="177">
        <f>SUM(J31)</f>
        <v>70</v>
      </c>
      <c r="K30" s="177">
        <f t="shared" si="11"/>
        <v>70</v>
      </c>
      <c r="L30" s="177">
        <f t="shared" si="11"/>
        <v>70</v>
      </c>
    </row>
    <row r="31" spans="1:18" s="24" customFormat="1" x14ac:dyDescent="0.3">
      <c r="A31" s="77"/>
      <c r="B31" s="59" t="s">
        <v>186</v>
      </c>
      <c r="C31" s="60" t="s">
        <v>1</v>
      </c>
      <c r="D31" s="60" t="s">
        <v>75</v>
      </c>
      <c r="E31" s="60" t="s">
        <v>1</v>
      </c>
      <c r="F31" s="60" t="s">
        <v>6</v>
      </c>
      <c r="G31" s="51" t="s">
        <v>187</v>
      </c>
      <c r="H31" s="51" t="s">
        <v>4</v>
      </c>
      <c r="I31" s="51" t="s">
        <v>96</v>
      </c>
      <c r="J31" s="178">
        <v>70</v>
      </c>
      <c r="K31" s="178">
        <v>70</v>
      </c>
      <c r="L31" s="178">
        <v>70</v>
      </c>
    </row>
    <row r="32" spans="1:18" s="16" customFormat="1" ht="18.75" x14ac:dyDescent="0.3">
      <c r="A32" s="175" t="s">
        <v>75</v>
      </c>
      <c r="B32" s="50" t="s">
        <v>8</v>
      </c>
      <c r="C32" s="58" t="s">
        <v>7</v>
      </c>
      <c r="D32" s="58">
        <v>0</v>
      </c>
      <c r="E32" s="58" t="s">
        <v>2</v>
      </c>
      <c r="F32" s="58" t="s">
        <v>3</v>
      </c>
      <c r="G32" s="97"/>
      <c r="H32" s="97"/>
      <c r="I32" s="97"/>
      <c r="J32" s="177">
        <f>+J33+J60+J141+J173+J184+J194+J201</f>
        <v>2052864.8</v>
      </c>
      <c r="K32" s="177">
        <f>+K33+K60+K141+K173+K184+K194+K201</f>
        <v>1736011.9000000004</v>
      </c>
      <c r="L32" s="177">
        <f>+L33+L60+L141+L173+L184+L194+L201</f>
        <v>1860129.0000000002</v>
      </c>
    </row>
    <row r="33" spans="1:22" s="1" customFormat="1" ht="16.5" x14ac:dyDescent="0.25">
      <c r="A33" s="175" t="s">
        <v>137</v>
      </c>
      <c r="B33" s="50" t="s">
        <v>9</v>
      </c>
      <c r="C33" s="58" t="s">
        <v>7</v>
      </c>
      <c r="D33" s="58">
        <v>1</v>
      </c>
      <c r="E33" s="58" t="s">
        <v>1</v>
      </c>
      <c r="F33" s="58" t="s">
        <v>3</v>
      </c>
      <c r="G33" s="97"/>
      <c r="H33" s="97"/>
      <c r="I33" s="97"/>
      <c r="J33" s="177">
        <f>SUM(J34)</f>
        <v>461967.19999999995</v>
      </c>
      <c r="K33" s="177">
        <f t="shared" ref="K33:L33" si="12">SUM(K34)</f>
        <v>416445.4</v>
      </c>
      <c r="L33" s="177">
        <f t="shared" si="12"/>
        <v>460585.8</v>
      </c>
      <c r="M33" s="32"/>
    </row>
    <row r="34" spans="1:22" s="2" customFormat="1" ht="31.5" x14ac:dyDescent="0.25">
      <c r="A34" s="175" t="s">
        <v>138</v>
      </c>
      <c r="B34" s="63" t="s">
        <v>10</v>
      </c>
      <c r="C34" s="58" t="s">
        <v>7</v>
      </c>
      <c r="D34" s="58">
        <v>1</v>
      </c>
      <c r="E34" s="58" t="s">
        <v>1</v>
      </c>
      <c r="F34" s="58" t="s">
        <v>3</v>
      </c>
      <c r="G34" s="97"/>
      <c r="H34" s="97"/>
      <c r="I34" s="97"/>
      <c r="J34" s="177">
        <f>+J35+J40+J44+J49+J46+J54+J57</f>
        <v>461967.19999999995</v>
      </c>
      <c r="K34" s="177">
        <f>+K35+K40+K44+K49+K46+K54+K57</f>
        <v>416445.4</v>
      </c>
      <c r="L34" s="177">
        <f>+L35+L40+L44+L49+L46+L54+L57</f>
        <v>460585.8</v>
      </c>
      <c r="V34" s="2" t="s">
        <v>443</v>
      </c>
    </row>
    <row r="35" spans="1:22" s="4" customFormat="1" ht="31.5" x14ac:dyDescent="0.3">
      <c r="A35" s="175"/>
      <c r="B35" s="50" t="s">
        <v>12</v>
      </c>
      <c r="C35" s="58" t="s">
        <v>7</v>
      </c>
      <c r="D35" s="58">
        <v>1</v>
      </c>
      <c r="E35" s="58" t="s">
        <v>1</v>
      </c>
      <c r="F35" s="58" t="s">
        <v>11</v>
      </c>
      <c r="G35" s="97"/>
      <c r="H35" s="97"/>
      <c r="I35" s="97"/>
      <c r="J35" s="177">
        <f>SUM(J36:J39)</f>
        <v>201275.09999999998</v>
      </c>
      <c r="K35" s="177">
        <f t="shared" ref="K35:L35" si="13">SUM(K36:K39)</f>
        <v>153438</v>
      </c>
      <c r="L35" s="177">
        <f t="shared" si="13"/>
        <v>181030</v>
      </c>
    </row>
    <row r="36" spans="1:22" s="24" customFormat="1" ht="31.5" x14ac:dyDescent="0.3">
      <c r="A36" s="77"/>
      <c r="B36" s="59" t="s">
        <v>216</v>
      </c>
      <c r="C36" s="60" t="s">
        <v>7</v>
      </c>
      <c r="D36" s="60">
        <v>1</v>
      </c>
      <c r="E36" s="60" t="s">
        <v>1</v>
      </c>
      <c r="F36" s="60" t="s">
        <v>11</v>
      </c>
      <c r="G36" s="51" t="s">
        <v>189</v>
      </c>
      <c r="H36" s="51" t="s">
        <v>36</v>
      </c>
      <c r="I36" s="51" t="s">
        <v>1</v>
      </c>
      <c r="J36" s="178">
        <v>56461</v>
      </c>
      <c r="K36" s="178">
        <v>58720</v>
      </c>
      <c r="L36" s="178">
        <v>61070</v>
      </c>
    </row>
    <row r="37" spans="1:22" s="24" customFormat="1" x14ac:dyDescent="0.3">
      <c r="A37" s="77"/>
      <c r="B37" s="59" t="s">
        <v>186</v>
      </c>
      <c r="C37" s="60" t="s">
        <v>7</v>
      </c>
      <c r="D37" s="60">
        <v>1</v>
      </c>
      <c r="E37" s="60" t="s">
        <v>1</v>
      </c>
      <c r="F37" s="60" t="s">
        <v>11</v>
      </c>
      <c r="G37" s="51" t="s">
        <v>187</v>
      </c>
      <c r="H37" s="51" t="s">
        <v>36</v>
      </c>
      <c r="I37" s="51" t="s">
        <v>1</v>
      </c>
      <c r="J37" s="178">
        <v>97393.3</v>
      </c>
      <c r="K37" s="178">
        <v>47969</v>
      </c>
      <c r="L37" s="178">
        <v>71682</v>
      </c>
      <c r="M37" s="24">
        <v>-3000</v>
      </c>
      <c r="N37" s="24">
        <v>-3000</v>
      </c>
      <c r="O37" s="24">
        <v>-3000</v>
      </c>
    </row>
    <row r="38" spans="1:22" s="24" customFormat="1" x14ac:dyDescent="0.3">
      <c r="A38" s="77"/>
      <c r="B38" s="59" t="s">
        <v>190</v>
      </c>
      <c r="C38" s="60" t="s">
        <v>7</v>
      </c>
      <c r="D38" s="60">
        <v>1</v>
      </c>
      <c r="E38" s="60" t="s">
        <v>1</v>
      </c>
      <c r="F38" s="60" t="s">
        <v>11</v>
      </c>
      <c r="G38" s="51" t="s">
        <v>191</v>
      </c>
      <c r="H38" s="51" t="s">
        <v>36</v>
      </c>
      <c r="I38" s="51" t="s">
        <v>1</v>
      </c>
      <c r="J38" s="178">
        <v>7532</v>
      </c>
      <c r="K38" s="178">
        <v>7532</v>
      </c>
      <c r="L38" s="178">
        <v>7532</v>
      </c>
    </row>
    <row r="39" spans="1:22" s="24" customFormat="1" ht="31.5" x14ac:dyDescent="0.3">
      <c r="A39" s="77"/>
      <c r="B39" s="59" t="s">
        <v>197</v>
      </c>
      <c r="C39" s="60" t="s">
        <v>7</v>
      </c>
      <c r="D39" s="60">
        <v>1</v>
      </c>
      <c r="E39" s="60" t="s">
        <v>1</v>
      </c>
      <c r="F39" s="60" t="s">
        <v>11</v>
      </c>
      <c r="G39" s="51" t="s">
        <v>196</v>
      </c>
      <c r="H39" s="51" t="s">
        <v>36</v>
      </c>
      <c r="I39" s="51" t="s">
        <v>1</v>
      </c>
      <c r="J39" s="178">
        <v>39888.800000000003</v>
      </c>
      <c r="K39" s="178">
        <v>39217</v>
      </c>
      <c r="L39" s="178">
        <v>40746</v>
      </c>
    </row>
    <row r="40" spans="1:22" s="4" customFormat="1" ht="31.5" x14ac:dyDescent="0.3">
      <c r="A40" s="175"/>
      <c r="B40" s="50" t="s">
        <v>483</v>
      </c>
      <c r="C40" s="58" t="s">
        <v>7</v>
      </c>
      <c r="D40" s="58">
        <v>1</v>
      </c>
      <c r="E40" s="58" t="s">
        <v>1</v>
      </c>
      <c r="F40" s="58">
        <v>78290</v>
      </c>
      <c r="G40" s="97"/>
      <c r="H40" s="97"/>
      <c r="I40" s="97"/>
      <c r="J40" s="177">
        <f>SUM(J41:J43)</f>
        <v>258972</v>
      </c>
      <c r="K40" s="177">
        <f t="shared" ref="K40:L40" si="14">SUM(K41:K43)</f>
        <v>263007.40000000002</v>
      </c>
      <c r="L40" s="177">
        <f t="shared" si="14"/>
        <v>279555.8</v>
      </c>
    </row>
    <row r="41" spans="1:22" s="24" customFormat="1" ht="31.5" x14ac:dyDescent="0.3">
      <c r="A41" s="77"/>
      <c r="B41" s="59" t="s">
        <v>216</v>
      </c>
      <c r="C41" s="60" t="s">
        <v>7</v>
      </c>
      <c r="D41" s="60">
        <v>1</v>
      </c>
      <c r="E41" s="60" t="s">
        <v>1</v>
      </c>
      <c r="F41" s="60">
        <v>78290</v>
      </c>
      <c r="G41" s="51" t="s">
        <v>189</v>
      </c>
      <c r="H41" s="51" t="s">
        <v>36</v>
      </c>
      <c r="I41" s="51" t="s">
        <v>1</v>
      </c>
      <c r="J41" s="178">
        <v>193273.9</v>
      </c>
      <c r="K41" s="178">
        <v>199816</v>
      </c>
      <c r="L41" s="178">
        <v>212349</v>
      </c>
    </row>
    <row r="42" spans="1:22" s="24" customFormat="1" ht="22.9" customHeight="1" x14ac:dyDescent="0.3">
      <c r="A42" s="77"/>
      <c r="B42" s="59" t="s">
        <v>186</v>
      </c>
      <c r="C42" s="60" t="s">
        <v>7</v>
      </c>
      <c r="D42" s="60">
        <v>1</v>
      </c>
      <c r="E42" s="60" t="s">
        <v>1</v>
      </c>
      <c r="F42" s="60">
        <v>78290</v>
      </c>
      <c r="G42" s="51" t="s">
        <v>187</v>
      </c>
      <c r="H42" s="51" t="s">
        <v>36</v>
      </c>
      <c r="I42" s="51" t="s">
        <v>1</v>
      </c>
      <c r="J42" s="178">
        <v>5570</v>
      </c>
      <c r="K42" s="178">
        <v>1753</v>
      </c>
      <c r="L42" s="178">
        <v>1905.8</v>
      </c>
    </row>
    <row r="43" spans="1:22" s="24" customFormat="1" ht="27" customHeight="1" x14ac:dyDescent="0.3">
      <c r="A43" s="77"/>
      <c r="B43" s="59" t="s">
        <v>197</v>
      </c>
      <c r="C43" s="60" t="s">
        <v>7</v>
      </c>
      <c r="D43" s="60">
        <v>1</v>
      </c>
      <c r="E43" s="60" t="s">
        <v>1</v>
      </c>
      <c r="F43" s="60">
        <v>78290</v>
      </c>
      <c r="G43" s="51" t="s">
        <v>196</v>
      </c>
      <c r="H43" s="51" t="s">
        <v>36</v>
      </c>
      <c r="I43" s="51" t="s">
        <v>1</v>
      </c>
      <c r="J43" s="178">
        <v>60128.1</v>
      </c>
      <c r="K43" s="178">
        <v>61438.400000000001</v>
      </c>
      <c r="L43" s="178">
        <v>65301</v>
      </c>
    </row>
    <row r="44" spans="1:22" s="4" customFormat="1" ht="54.6" hidden="1" customHeight="1" x14ac:dyDescent="0.3">
      <c r="A44" s="175"/>
      <c r="B44" s="59" t="s">
        <v>626</v>
      </c>
      <c r="C44" s="58" t="s">
        <v>7</v>
      </c>
      <c r="D44" s="58" t="s">
        <v>41</v>
      </c>
      <c r="E44" s="58" t="s">
        <v>1</v>
      </c>
      <c r="F44" s="58" t="s">
        <v>339</v>
      </c>
      <c r="G44" s="98"/>
      <c r="H44" s="99"/>
      <c r="I44" s="100"/>
      <c r="J44" s="177">
        <f>+J45</f>
        <v>0</v>
      </c>
      <c r="K44" s="177">
        <f t="shared" ref="K44:P44" si="15">+K45</f>
        <v>0</v>
      </c>
      <c r="L44" s="177">
        <f t="shared" si="15"/>
        <v>0</v>
      </c>
      <c r="M44" s="3">
        <f t="shared" si="15"/>
        <v>0</v>
      </c>
      <c r="N44" s="3">
        <f t="shared" si="15"/>
        <v>0</v>
      </c>
      <c r="O44" s="3">
        <f t="shared" si="15"/>
        <v>0</v>
      </c>
      <c r="P44" s="3">
        <f t="shared" si="15"/>
        <v>0</v>
      </c>
    </row>
    <row r="45" spans="1:22" s="4" customFormat="1" ht="64.900000000000006" hidden="1" customHeight="1" x14ac:dyDescent="0.3">
      <c r="A45" s="175"/>
      <c r="B45" s="59" t="s">
        <v>627</v>
      </c>
      <c r="C45" s="60" t="s">
        <v>7</v>
      </c>
      <c r="D45" s="60" t="s">
        <v>41</v>
      </c>
      <c r="E45" s="60" t="s">
        <v>1</v>
      </c>
      <c r="F45" s="60" t="s">
        <v>339</v>
      </c>
      <c r="G45" s="51" t="s">
        <v>196</v>
      </c>
      <c r="H45" s="51" t="s">
        <v>36</v>
      </c>
      <c r="I45" s="51" t="s">
        <v>1</v>
      </c>
      <c r="J45" s="178">
        <v>0</v>
      </c>
      <c r="K45" s="178">
        <v>0</v>
      </c>
      <c r="L45" s="178">
        <v>0</v>
      </c>
    </row>
    <row r="46" spans="1:22" s="24" customFormat="1" ht="36.6" hidden="1" customHeight="1" x14ac:dyDescent="0.3">
      <c r="A46" s="77"/>
      <c r="B46" s="59" t="s">
        <v>628</v>
      </c>
      <c r="C46" s="58" t="s">
        <v>7</v>
      </c>
      <c r="D46" s="58" t="s">
        <v>41</v>
      </c>
      <c r="E46" s="58" t="s">
        <v>1</v>
      </c>
      <c r="F46" s="58" t="s">
        <v>331</v>
      </c>
      <c r="G46" s="98"/>
      <c r="H46" s="99"/>
      <c r="I46" s="100"/>
      <c r="J46" s="177">
        <f>+J47+J48</f>
        <v>0</v>
      </c>
      <c r="K46" s="177">
        <f t="shared" ref="K46:P46" si="16">+K47+K48</f>
        <v>0</v>
      </c>
      <c r="L46" s="177">
        <f t="shared" si="16"/>
        <v>0</v>
      </c>
      <c r="M46" s="5">
        <f t="shared" si="16"/>
        <v>0</v>
      </c>
      <c r="N46" s="3">
        <f t="shared" si="16"/>
        <v>0</v>
      </c>
      <c r="O46" s="3">
        <f t="shared" si="16"/>
        <v>0</v>
      </c>
      <c r="P46" s="3">
        <f t="shared" si="16"/>
        <v>0</v>
      </c>
    </row>
    <row r="47" spans="1:22" s="24" customFormat="1" ht="40.9" hidden="1" customHeight="1" x14ac:dyDescent="0.3">
      <c r="A47" s="77"/>
      <c r="B47" s="59" t="s">
        <v>629</v>
      </c>
      <c r="C47" s="60" t="s">
        <v>7</v>
      </c>
      <c r="D47" s="60" t="s">
        <v>41</v>
      </c>
      <c r="E47" s="60" t="s">
        <v>1</v>
      </c>
      <c r="F47" s="60" t="s">
        <v>331</v>
      </c>
      <c r="G47" s="51" t="s">
        <v>187</v>
      </c>
      <c r="H47" s="51" t="s">
        <v>36</v>
      </c>
      <c r="I47" s="51" t="s">
        <v>1</v>
      </c>
      <c r="J47" s="178">
        <v>0</v>
      </c>
      <c r="K47" s="178">
        <v>0</v>
      </c>
      <c r="L47" s="178">
        <v>0</v>
      </c>
    </row>
    <row r="48" spans="1:22" s="24" customFormat="1" ht="45.6" hidden="1" customHeight="1" x14ac:dyDescent="0.3">
      <c r="A48" s="77"/>
      <c r="B48" s="59" t="s">
        <v>630</v>
      </c>
      <c r="C48" s="60" t="s">
        <v>7</v>
      </c>
      <c r="D48" s="60" t="s">
        <v>41</v>
      </c>
      <c r="E48" s="60" t="s">
        <v>1</v>
      </c>
      <c r="F48" s="60" t="s">
        <v>331</v>
      </c>
      <c r="G48" s="51" t="s">
        <v>187</v>
      </c>
      <c r="H48" s="51" t="s">
        <v>36</v>
      </c>
      <c r="I48" s="51" t="s">
        <v>1</v>
      </c>
      <c r="J48" s="178">
        <v>0</v>
      </c>
      <c r="K48" s="178">
        <v>0</v>
      </c>
      <c r="L48" s="178">
        <v>0</v>
      </c>
    </row>
    <row r="49" spans="1:23" s="4" customFormat="1" ht="25.5" customHeight="1" x14ac:dyDescent="0.3">
      <c r="A49" s="175"/>
      <c r="B49" s="59" t="s">
        <v>631</v>
      </c>
      <c r="C49" s="58" t="s">
        <v>7</v>
      </c>
      <c r="D49" s="58" t="s">
        <v>41</v>
      </c>
      <c r="E49" s="58" t="s">
        <v>1</v>
      </c>
      <c r="F49" s="58" t="s">
        <v>401</v>
      </c>
      <c r="G49" s="52"/>
      <c r="H49" s="52"/>
      <c r="I49" s="52"/>
      <c r="J49" s="177">
        <f>+J50+J51+J52+J53</f>
        <v>1720.1</v>
      </c>
      <c r="K49" s="177">
        <f t="shared" ref="K49:L49" si="17">+K50+K51+K52+K53</f>
        <v>0</v>
      </c>
      <c r="L49" s="177">
        <f t="shared" si="17"/>
        <v>0</v>
      </c>
    </row>
    <row r="50" spans="1:23" s="24" customFormat="1" ht="47.25" x14ac:dyDescent="0.3">
      <c r="A50" s="77"/>
      <c r="B50" s="59" t="s">
        <v>632</v>
      </c>
      <c r="C50" s="60" t="s">
        <v>7</v>
      </c>
      <c r="D50" s="60" t="s">
        <v>41</v>
      </c>
      <c r="E50" s="60" t="s">
        <v>1</v>
      </c>
      <c r="F50" s="60" t="s">
        <v>401</v>
      </c>
      <c r="G50" s="56" t="s">
        <v>187</v>
      </c>
      <c r="H50" s="51" t="s">
        <v>36</v>
      </c>
      <c r="I50" s="51" t="s">
        <v>1</v>
      </c>
      <c r="J50" s="178">
        <v>1720.1</v>
      </c>
      <c r="K50" s="178">
        <v>0</v>
      </c>
      <c r="L50" s="178">
        <v>0</v>
      </c>
    </row>
    <row r="51" spans="1:23" s="24" customFormat="1" ht="47.45" hidden="1" customHeight="1" x14ac:dyDescent="0.3">
      <c r="A51" s="77"/>
      <c r="B51" s="59" t="s">
        <v>633</v>
      </c>
      <c r="C51" s="60" t="s">
        <v>7</v>
      </c>
      <c r="D51" s="60" t="s">
        <v>41</v>
      </c>
      <c r="E51" s="60" t="s">
        <v>1</v>
      </c>
      <c r="F51" s="60" t="s">
        <v>401</v>
      </c>
      <c r="G51" s="56" t="s">
        <v>187</v>
      </c>
      <c r="H51" s="51" t="s">
        <v>36</v>
      </c>
      <c r="I51" s="51" t="s">
        <v>1</v>
      </c>
      <c r="J51" s="178">
        <v>0</v>
      </c>
      <c r="K51" s="178"/>
      <c r="L51" s="178"/>
    </row>
    <row r="52" spans="1:23" s="24" customFormat="1" ht="54.6" hidden="1" customHeight="1" x14ac:dyDescent="0.3">
      <c r="A52" s="77"/>
      <c r="B52" s="59" t="s">
        <v>634</v>
      </c>
      <c r="C52" s="60" t="s">
        <v>7</v>
      </c>
      <c r="D52" s="60" t="s">
        <v>41</v>
      </c>
      <c r="E52" s="60" t="s">
        <v>1</v>
      </c>
      <c r="F52" s="60" t="s">
        <v>401</v>
      </c>
      <c r="G52" s="56" t="s">
        <v>196</v>
      </c>
      <c r="H52" s="51" t="s">
        <v>36</v>
      </c>
      <c r="I52" s="51" t="s">
        <v>1</v>
      </c>
      <c r="J52" s="178">
        <v>0</v>
      </c>
      <c r="K52" s="178">
        <v>0</v>
      </c>
      <c r="L52" s="178">
        <v>0</v>
      </c>
    </row>
    <row r="53" spans="1:23" s="24" customFormat="1" ht="63" hidden="1" x14ac:dyDescent="0.3">
      <c r="A53" s="77"/>
      <c r="B53" s="59" t="s">
        <v>635</v>
      </c>
      <c r="C53" s="60" t="s">
        <v>7</v>
      </c>
      <c r="D53" s="60" t="s">
        <v>41</v>
      </c>
      <c r="E53" s="60" t="s">
        <v>1</v>
      </c>
      <c r="F53" s="60" t="s">
        <v>401</v>
      </c>
      <c r="G53" s="56" t="s">
        <v>196</v>
      </c>
      <c r="H53" s="51" t="s">
        <v>36</v>
      </c>
      <c r="I53" s="51" t="s">
        <v>1</v>
      </c>
      <c r="J53" s="178">
        <v>0</v>
      </c>
      <c r="K53" s="178">
        <v>0</v>
      </c>
      <c r="L53" s="178">
        <v>0</v>
      </c>
    </row>
    <row r="54" spans="1:23" s="24" customFormat="1" ht="78.75" hidden="1" x14ac:dyDescent="0.3">
      <c r="A54" s="77"/>
      <c r="B54" s="59" t="s">
        <v>636</v>
      </c>
      <c r="C54" s="58" t="s">
        <v>7</v>
      </c>
      <c r="D54" s="58" t="s">
        <v>41</v>
      </c>
      <c r="E54" s="58" t="s">
        <v>1</v>
      </c>
      <c r="F54" s="58" t="s">
        <v>438</v>
      </c>
      <c r="G54" s="98"/>
      <c r="H54" s="99"/>
      <c r="I54" s="100"/>
      <c r="J54" s="177">
        <f>+J55+J56</f>
        <v>0</v>
      </c>
      <c r="K54" s="177">
        <f t="shared" ref="K54:L54" si="18">+K55+K56</f>
        <v>0</v>
      </c>
      <c r="L54" s="177">
        <f t="shared" si="18"/>
        <v>0</v>
      </c>
    </row>
    <row r="55" spans="1:23" s="24" customFormat="1" ht="94.5" hidden="1" x14ac:dyDescent="0.3">
      <c r="A55" s="77"/>
      <c r="B55" s="59" t="s">
        <v>637</v>
      </c>
      <c r="C55" s="60" t="s">
        <v>7</v>
      </c>
      <c r="D55" s="60" t="s">
        <v>41</v>
      </c>
      <c r="E55" s="60" t="s">
        <v>1</v>
      </c>
      <c r="F55" s="60" t="s">
        <v>438</v>
      </c>
      <c r="G55" s="56" t="s">
        <v>187</v>
      </c>
      <c r="H55" s="51" t="s">
        <v>76</v>
      </c>
      <c r="I55" s="51" t="s">
        <v>5</v>
      </c>
      <c r="J55" s="178">
        <v>0</v>
      </c>
      <c r="K55" s="178">
        <v>0</v>
      </c>
      <c r="L55" s="178">
        <v>0</v>
      </c>
    </row>
    <row r="56" spans="1:23" s="24" customFormat="1" ht="93.75" hidden="1" customHeight="1" x14ac:dyDescent="0.3">
      <c r="A56" s="77"/>
      <c r="B56" s="59" t="s">
        <v>638</v>
      </c>
      <c r="C56" s="60" t="s">
        <v>7</v>
      </c>
      <c r="D56" s="60" t="s">
        <v>41</v>
      </c>
      <c r="E56" s="60" t="s">
        <v>1</v>
      </c>
      <c r="F56" s="60" t="s">
        <v>438</v>
      </c>
      <c r="G56" s="56" t="s">
        <v>187</v>
      </c>
      <c r="H56" s="51" t="s">
        <v>76</v>
      </c>
      <c r="I56" s="51" t="s">
        <v>5</v>
      </c>
      <c r="J56" s="178">
        <v>0</v>
      </c>
      <c r="K56" s="178">
        <v>0</v>
      </c>
      <c r="L56" s="178">
        <v>0</v>
      </c>
    </row>
    <row r="57" spans="1:23" s="47" customFormat="1" ht="19.5" hidden="1" x14ac:dyDescent="0.35">
      <c r="A57" s="175"/>
      <c r="B57" s="101"/>
      <c r="C57" s="58"/>
      <c r="D57" s="58"/>
      <c r="E57" s="58"/>
      <c r="F57" s="58"/>
      <c r="G57" s="98"/>
      <c r="H57" s="99"/>
      <c r="I57" s="100"/>
      <c r="J57" s="177">
        <f>J58+J59</f>
        <v>0</v>
      </c>
      <c r="K57" s="177">
        <f>K58+K59</f>
        <v>0</v>
      </c>
      <c r="L57" s="177">
        <f>L58+L59</f>
        <v>0</v>
      </c>
      <c r="W57" s="47" t="s">
        <v>443</v>
      </c>
    </row>
    <row r="58" spans="1:23" s="45" customFormat="1" hidden="1" x14ac:dyDescent="0.3">
      <c r="A58" s="77"/>
      <c r="B58" s="57"/>
      <c r="C58" s="60"/>
      <c r="D58" s="60"/>
      <c r="E58" s="60"/>
      <c r="F58" s="60"/>
      <c r="G58" s="56"/>
      <c r="H58" s="51"/>
      <c r="I58" s="51"/>
      <c r="J58" s="178"/>
      <c r="K58" s="178"/>
      <c r="L58" s="178"/>
    </row>
    <row r="59" spans="1:23" s="45" customFormat="1" hidden="1" x14ac:dyDescent="0.3">
      <c r="A59" s="77"/>
      <c r="B59" s="57"/>
      <c r="C59" s="60"/>
      <c r="D59" s="60"/>
      <c r="E59" s="60"/>
      <c r="F59" s="60"/>
      <c r="G59" s="56"/>
      <c r="H59" s="51"/>
      <c r="I59" s="51"/>
      <c r="J59" s="178"/>
      <c r="K59" s="178"/>
      <c r="L59" s="178"/>
    </row>
    <row r="60" spans="1:23" s="1" customFormat="1" ht="18.75" x14ac:dyDescent="0.25">
      <c r="A60" s="175" t="s">
        <v>139</v>
      </c>
      <c r="B60" s="50" t="s">
        <v>13</v>
      </c>
      <c r="C60" s="58" t="s">
        <v>7</v>
      </c>
      <c r="D60" s="58">
        <v>2</v>
      </c>
      <c r="E60" s="58" t="s">
        <v>2</v>
      </c>
      <c r="F60" s="58" t="s">
        <v>3</v>
      </c>
      <c r="G60" s="97"/>
      <c r="H60" s="97"/>
      <c r="I60" s="97"/>
      <c r="J60" s="177">
        <f>+J61+J116+J118+J130+J134</f>
        <v>1246029.5</v>
      </c>
      <c r="K60" s="177">
        <f>+K61+K116+K118+K130+K134</f>
        <v>1100142.4000000001</v>
      </c>
      <c r="L60" s="177">
        <f>+L61+L116+L118+L130+L134</f>
        <v>1173077.5000000002</v>
      </c>
      <c r="M60" s="25">
        <f>+M61+M116+M118+M134+M130</f>
        <v>0</v>
      </c>
      <c r="N60" s="25">
        <f>+N61+N116+N118+N134+N130</f>
        <v>0</v>
      </c>
      <c r="O60" s="25">
        <f>+O61+O116+O118+O134+O130</f>
        <v>0</v>
      </c>
      <c r="P60" s="25">
        <f>+P61+P116+P118+P134+P130</f>
        <v>0</v>
      </c>
    </row>
    <row r="61" spans="1:23" s="2" customFormat="1" ht="31.5" x14ac:dyDescent="0.25">
      <c r="A61" s="175" t="s">
        <v>243</v>
      </c>
      <c r="B61" s="63" t="s">
        <v>14</v>
      </c>
      <c r="C61" s="58" t="s">
        <v>7</v>
      </c>
      <c r="D61" s="58">
        <v>2</v>
      </c>
      <c r="E61" s="58" t="s">
        <v>4</v>
      </c>
      <c r="F61" s="58" t="s">
        <v>3</v>
      </c>
      <c r="G61" s="97"/>
      <c r="H61" s="97"/>
      <c r="I61" s="97"/>
      <c r="J61" s="177">
        <f>+J62+J67+J76+J81+J86+J91+J101+J109+J72+J104</f>
        <v>1245029.5</v>
      </c>
      <c r="K61" s="177">
        <f>+K62+K67+K76+K81+K86+K91+K101+K109</f>
        <v>1097137.1000000001</v>
      </c>
      <c r="L61" s="177">
        <f>+L62+L67+L76+L81+L86+L91+L101+L109</f>
        <v>1172077.5000000002</v>
      </c>
      <c r="M61" s="23">
        <f>+M62+M67+M76+M81+M86+M91+M94+M72+M97+M101+M109+M104</f>
        <v>0</v>
      </c>
      <c r="N61" s="23">
        <f>+N62+N67+N76+N81+N86+N91+N94+N72+N97+N101+N109+N104</f>
        <v>0</v>
      </c>
      <c r="O61" s="23">
        <f>+O62+O67+O76+O81+O86+O91+O94+O72+O97+O101+O109+O104</f>
        <v>0</v>
      </c>
      <c r="P61" s="23">
        <f>+P62+P67+P76+P81+P86+P91+P94+P72+P97+P101+P109+P104</f>
        <v>0</v>
      </c>
    </row>
    <row r="62" spans="1:23" s="4" customFormat="1" ht="31.5" x14ac:dyDescent="0.3">
      <c r="A62" s="175"/>
      <c r="B62" s="50" t="s">
        <v>12</v>
      </c>
      <c r="C62" s="58" t="s">
        <v>7</v>
      </c>
      <c r="D62" s="58">
        <v>2</v>
      </c>
      <c r="E62" s="58" t="s">
        <v>4</v>
      </c>
      <c r="F62" s="58" t="s">
        <v>11</v>
      </c>
      <c r="G62" s="97"/>
      <c r="H62" s="97"/>
      <c r="I62" s="97"/>
      <c r="J62" s="177">
        <f>SUM(J63:J66)</f>
        <v>170412.40000000002</v>
      </c>
      <c r="K62" s="177">
        <f t="shared" ref="K62:L62" si="19">SUM(K63:K66)</f>
        <v>131812</v>
      </c>
      <c r="L62" s="177">
        <f t="shared" si="19"/>
        <v>161154</v>
      </c>
    </row>
    <row r="63" spans="1:23" s="24" customFormat="1" x14ac:dyDescent="0.3">
      <c r="A63" s="77"/>
      <c r="B63" s="59" t="s">
        <v>186</v>
      </c>
      <c r="C63" s="60" t="s">
        <v>7</v>
      </c>
      <c r="D63" s="60">
        <v>2</v>
      </c>
      <c r="E63" s="60" t="s">
        <v>4</v>
      </c>
      <c r="F63" s="60" t="s">
        <v>11</v>
      </c>
      <c r="G63" s="51" t="s">
        <v>187</v>
      </c>
      <c r="H63" s="51" t="s">
        <v>36</v>
      </c>
      <c r="I63" s="51" t="s">
        <v>7</v>
      </c>
      <c r="J63" s="178">
        <v>95901.8</v>
      </c>
      <c r="K63" s="178">
        <v>66722</v>
      </c>
      <c r="L63" s="178">
        <v>94766</v>
      </c>
      <c r="M63" s="24">
        <v>-7000</v>
      </c>
      <c r="N63" s="24">
        <v>-7000</v>
      </c>
      <c r="O63" s="24">
        <v>-7000</v>
      </c>
    </row>
    <row r="64" spans="1:23" s="45" customFormat="1" x14ac:dyDescent="0.3">
      <c r="A64" s="77"/>
      <c r="B64" s="59" t="s">
        <v>195</v>
      </c>
      <c r="C64" s="60" t="s">
        <v>7</v>
      </c>
      <c r="D64" s="60">
        <v>2</v>
      </c>
      <c r="E64" s="60" t="s">
        <v>4</v>
      </c>
      <c r="F64" s="60" t="s">
        <v>11</v>
      </c>
      <c r="G64" s="51" t="s">
        <v>194</v>
      </c>
      <c r="H64" s="51" t="s">
        <v>36</v>
      </c>
      <c r="I64" s="51" t="s">
        <v>7</v>
      </c>
      <c r="J64" s="178">
        <v>2129.1</v>
      </c>
      <c r="K64" s="178">
        <v>1000</v>
      </c>
      <c r="L64" s="178">
        <v>1000</v>
      </c>
    </row>
    <row r="65" spans="1:13" s="24" customFormat="1" x14ac:dyDescent="0.3">
      <c r="A65" s="77"/>
      <c r="B65" s="59" t="s">
        <v>190</v>
      </c>
      <c r="C65" s="60" t="s">
        <v>7</v>
      </c>
      <c r="D65" s="60">
        <v>2</v>
      </c>
      <c r="E65" s="60" t="s">
        <v>4</v>
      </c>
      <c r="F65" s="60" t="s">
        <v>11</v>
      </c>
      <c r="G65" s="51" t="s">
        <v>191</v>
      </c>
      <c r="H65" s="51" t="s">
        <v>36</v>
      </c>
      <c r="I65" s="51" t="s">
        <v>7</v>
      </c>
      <c r="J65" s="178">
        <v>15088</v>
      </c>
      <c r="K65" s="178">
        <v>15058</v>
      </c>
      <c r="L65" s="178">
        <v>15058</v>
      </c>
      <c r="M65" s="24">
        <v>-1694</v>
      </c>
    </row>
    <row r="66" spans="1:13" s="24" customFormat="1" ht="31.5" x14ac:dyDescent="0.3">
      <c r="A66" s="77"/>
      <c r="B66" s="59" t="s">
        <v>197</v>
      </c>
      <c r="C66" s="60" t="s">
        <v>7</v>
      </c>
      <c r="D66" s="60">
        <v>2</v>
      </c>
      <c r="E66" s="60" t="s">
        <v>4</v>
      </c>
      <c r="F66" s="60" t="s">
        <v>11</v>
      </c>
      <c r="G66" s="102" t="s">
        <v>196</v>
      </c>
      <c r="H66" s="102" t="s">
        <v>36</v>
      </c>
      <c r="I66" s="102" t="s">
        <v>7</v>
      </c>
      <c r="J66" s="178">
        <v>57293.5</v>
      </c>
      <c r="K66" s="178">
        <v>49032</v>
      </c>
      <c r="L66" s="178">
        <v>50330</v>
      </c>
    </row>
    <row r="67" spans="1:13" s="4" customFormat="1" ht="47.25" x14ac:dyDescent="0.3">
      <c r="A67" s="175"/>
      <c r="B67" s="50" t="s">
        <v>308</v>
      </c>
      <c r="C67" s="58" t="s">
        <v>7</v>
      </c>
      <c r="D67" s="58">
        <v>2</v>
      </c>
      <c r="E67" s="58" t="s">
        <v>4</v>
      </c>
      <c r="F67" s="92" t="s">
        <v>398</v>
      </c>
      <c r="G67" s="98"/>
      <c r="H67" s="99"/>
      <c r="I67" s="100"/>
      <c r="J67" s="177">
        <f>+J68+J69+J70+J71</f>
        <v>304.89999999999998</v>
      </c>
      <c r="K67" s="177">
        <f t="shared" ref="K67:L67" si="20">+K68+K69+K70+K71</f>
        <v>120</v>
      </c>
      <c r="L67" s="177">
        <f t="shared" si="20"/>
        <v>120</v>
      </c>
    </row>
    <row r="68" spans="1:13" s="24" customFormat="1" ht="15.6" customHeight="1" x14ac:dyDescent="0.3">
      <c r="A68" s="77"/>
      <c r="B68" s="59" t="s">
        <v>269</v>
      </c>
      <c r="C68" s="60" t="s">
        <v>7</v>
      </c>
      <c r="D68" s="60">
        <v>2</v>
      </c>
      <c r="E68" s="60" t="s">
        <v>4</v>
      </c>
      <c r="F68" s="60" t="s">
        <v>398</v>
      </c>
      <c r="G68" s="103" t="s">
        <v>187</v>
      </c>
      <c r="H68" s="103" t="s">
        <v>36</v>
      </c>
      <c r="I68" s="103" t="s">
        <v>7</v>
      </c>
      <c r="J68" s="178">
        <v>100</v>
      </c>
      <c r="K68" s="178">
        <v>100</v>
      </c>
      <c r="L68" s="178">
        <v>100</v>
      </c>
    </row>
    <row r="69" spans="1:13" s="24" customFormat="1" ht="29.45" customHeight="1" x14ac:dyDescent="0.3">
      <c r="A69" s="77"/>
      <c r="B69" s="59" t="s">
        <v>270</v>
      </c>
      <c r="C69" s="60" t="s">
        <v>7</v>
      </c>
      <c r="D69" s="60">
        <v>2</v>
      </c>
      <c r="E69" s="60" t="s">
        <v>4</v>
      </c>
      <c r="F69" s="60" t="s">
        <v>398</v>
      </c>
      <c r="G69" s="51" t="s">
        <v>187</v>
      </c>
      <c r="H69" s="51" t="s">
        <v>36</v>
      </c>
      <c r="I69" s="51" t="s">
        <v>7</v>
      </c>
      <c r="J69" s="178">
        <v>155.6</v>
      </c>
      <c r="K69" s="178">
        <v>20</v>
      </c>
      <c r="L69" s="178">
        <v>20</v>
      </c>
    </row>
    <row r="70" spans="1:13" s="24" customFormat="1" ht="0.6" customHeight="1" x14ac:dyDescent="0.3">
      <c r="A70" s="77"/>
      <c r="B70" s="59" t="s">
        <v>271</v>
      </c>
      <c r="C70" s="60" t="s">
        <v>7</v>
      </c>
      <c r="D70" s="60">
        <v>2</v>
      </c>
      <c r="E70" s="60" t="s">
        <v>4</v>
      </c>
      <c r="F70" s="60" t="s">
        <v>398</v>
      </c>
      <c r="G70" s="51" t="s">
        <v>196</v>
      </c>
      <c r="H70" s="51" t="s">
        <v>36</v>
      </c>
      <c r="I70" s="51" t="s">
        <v>7</v>
      </c>
      <c r="J70" s="178"/>
      <c r="K70" s="178"/>
      <c r="L70" s="178"/>
    </row>
    <row r="71" spans="1:13" s="24" customFormat="1" ht="31.9" customHeight="1" x14ac:dyDescent="0.3">
      <c r="A71" s="77"/>
      <c r="B71" s="59" t="s">
        <v>272</v>
      </c>
      <c r="C71" s="60" t="s">
        <v>7</v>
      </c>
      <c r="D71" s="60">
        <v>2</v>
      </c>
      <c r="E71" s="60" t="s">
        <v>4</v>
      </c>
      <c r="F71" s="60" t="s">
        <v>398</v>
      </c>
      <c r="G71" s="51" t="s">
        <v>196</v>
      </c>
      <c r="H71" s="51" t="s">
        <v>36</v>
      </c>
      <c r="I71" s="51" t="s">
        <v>7</v>
      </c>
      <c r="J71" s="178">
        <v>49.3</v>
      </c>
      <c r="K71" s="178">
        <v>0</v>
      </c>
      <c r="L71" s="178">
        <v>0</v>
      </c>
    </row>
    <row r="72" spans="1:13" s="24" customFormat="1" ht="47.25" x14ac:dyDescent="0.3">
      <c r="A72" s="77"/>
      <c r="B72" s="59" t="s">
        <v>626</v>
      </c>
      <c r="C72" s="58" t="s">
        <v>7</v>
      </c>
      <c r="D72" s="58" t="s">
        <v>75</v>
      </c>
      <c r="E72" s="58" t="s">
        <v>4</v>
      </c>
      <c r="F72" s="92" t="s">
        <v>3</v>
      </c>
      <c r="G72" s="97"/>
      <c r="H72" s="97"/>
      <c r="I72" s="97"/>
      <c r="J72" s="177">
        <f>+J73+J74+J75</f>
        <v>869</v>
      </c>
      <c r="K72" s="177">
        <f t="shared" ref="K72:L72" si="21">+K73+K74</f>
        <v>0</v>
      </c>
      <c r="L72" s="177">
        <f t="shared" si="21"/>
        <v>0</v>
      </c>
    </row>
    <row r="73" spans="1:13" s="24" customFormat="1" x14ac:dyDescent="0.3">
      <c r="A73" s="77"/>
      <c r="B73" s="59" t="s">
        <v>186</v>
      </c>
      <c r="C73" s="60" t="s">
        <v>7</v>
      </c>
      <c r="D73" s="60" t="s">
        <v>75</v>
      </c>
      <c r="E73" s="60" t="s">
        <v>4</v>
      </c>
      <c r="F73" s="72" t="s">
        <v>339</v>
      </c>
      <c r="G73" s="51" t="s">
        <v>187</v>
      </c>
      <c r="H73" s="51" t="s">
        <v>36</v>
      </c>
      <c r="I73" s="51" t="s">
        <v>7</v>
      </c>
      <c r="J73" s="178">
        <v>250</v>
      </c>
      <c r="K73" s="177">
        <v>0</v>
      </c>
      <c r="L73" s="177">
        <v>0</v>
      </c>
    </row>
    <row r="74" spans="1:13" s="24" customFormat="1" ht="34.15" customHeight="1" x14ac:dyDescent="0.3">
      <c r="A74" s="77"/>
      <c r="B74" s="59" t="s">
        <v>197</v>
      </c>
      <c r="C74" s="60" t="s">
        <v>7</v>
      </c>
      <c r="D74" s="60" t="s">
        <v>75</v>
      </c>
      <c r="E74" s="60" t="s">
        <v>4</v>
      </c>
      <c r="F74" s="72" t="s">
        <v>339</v>
      </c>
      <c r="G74" s="51" t="s">
        <v>196</v>
      </c>
      <c r="H74" s="51" t="s">
        <v>36</v>
      </c>
      <c r="I74" s="51" t="s">
        <v>7</v>
      </c>
      <c r="J74" s="178">
        <v>200</v>
      </c>
      <c r="K74" s="178">
        <v>0</v>
      </c>
      <c r="L74" s="178">
        <v>0</v>
      </c>
    </row>
    <row r="75" spans="1:13" s="24" customFormat="1" ht="34.15" customHeight="1" x14ac:dyDescent="0.3">
      <c r="A75" s="77"/>
      <c r="B75" s="59" t="s">
        <v>197</v>
      </c>
      <c r="C75" s="60" t="s">
        <v>7</v>
      </c>
      <c r="D75" s="60" t="s">
        <v>75</v>
      </c>
      <c r="E75" s="60" t="s">
        <v>4</v>
      </c>
      <c r="F75" s="72" t="s">
        <v>329</v>
      </c>
      <c r="G75" s="51" t="s">
        <v>196</v>
      </c>
      <c r="H75" s="51" t="s">
        <v>36</v>
      </c>
      <c r="I75" s="51" t="s">
        <v>7</v>
      </c>
      <c r="J75" s="178">
        <v>419</v>
      </c>
      <c r="K75" s="178">
        <v>0</v>
      </c>
      <c r="L75" s="178">
        <v>0</v>
      </c>
    </row>
    <row r="76" spans="1:13" s="4" customFormat="1" ht="48" customHeight="1" x14ac:dyDescent="0.3">
      <c r="A76" s="175"/>
      <c r="B76" s="50" t="s">
        <v>482</v>
      </c>
      <c r="C76" s="58" t="s">
        <v>7</v>
      </c>
      <c r="D76" s="58">
        <v>2</v>
      </c>
      <c r="E76" s="58" t="s">
        <v>4</v>
      </c>
      <c r="F76" s="92">
        <v>78120</v>
      </c>
      <c r="G76" s="98"/>
      <c r="H76" s="99"/>
      <c r="I76" s="100"/>
      <c r="J76" s="177">
        <f>SUM(J77:J80)</f>
        <v>832511.3</v>
      </c>
      <c r="K76" s="177">
        <f t="shared" ref="K76:L76" si="22">SUM(K77:K80)</f>
        <v>825316.4</v>
      </c>
      <c r="L76" s="177">
        <f t="shared" si="22"/>
        <v>891986.8</v>
      </c>
    </row>
    <row r="77" spans="1:13" s="24" customFormat="1" ht="31.5" x14ac:dyDescent="0.3">
      <c r="A77" s="77"/>
      <c r="B77" s="59" t="s">
        <v>216</v>
      </c>
      <c r="C77" s="60" t="s">
        <v>7</v>
      </c>
      <c r="D77" s="60">
        <v>2</v>
      </c>
      <c r="E77" s="60" t="s">
        <v>4</v>
      </c>
      <c r="F77" s="60">
        <v>78120</v>
      </c>
      <c r="G77" s="68" t="s">
        <v>189</v>
      </c>
      <c r="H77" s="68" t="s">
        <v>36</v>
      </c>
      <c r="I77" s="68" t="s">
        <v>7</v>
      </c>
      <c r="J77" s="178">
        <v>558632.80000000005</v>
      </c>
      <c r="K77" s="178">
        <v>577066</v>
      </c>
      <c r="L77" s="178">
        <v>623804</v>
      </c>
    </row>
    <row r="78" spans="1:13" s="24" customFormat="1" ht="27.75" customHeight="1" x14ac:dyDescent="0.3">
      <c r="A78" s="77"/>
      <c r="B78" s="59" t="s">
        <v>186</v>
      </c>
      <c r="C78" s="60" t="s">
        <v>7</v>
      </c>
      <c r="D78" s="60">
        <v>2</v>
      </c>
      <c r="E78" s="60" t="s">
        <v>4</v>
      </c>
      <c r="F78" s="60">
        <v>78120</v>
      </c>
      <c r="G78" s="51" t="s">
        <v>187</v>
      </c>
      <c r="H78" s="51" t="s">
        <v>36</v>
      </c>
      <c r="I78" s="51" t="s">
        <v>7</v>
      </c>
      <c r="J78" s="178">
        <v>19015.099999999999</v>
      </c>
      <c r="K78" s="178">
        <v>402</v>
      </c>
      <c r="L78" s="178">
        <v>435</v>
      </c>
    </row>
    <row r="79" spans="1:13" s="24" customFormat="1" hidden="1" x14ac:dyDescent="0.3">
      <c r="A79" s="77"/>
      <c r="B79" s="59"/>
      <c r="C79" s="60"/>
      <c r="D79" s="60"/>
      <c r="E79" s="60"/>
      <c r="F79" s="60"/>
      <c r="G79" s="102"/>
      <c r="H79" s="102"/>
      <c r="I79" s="102"/>
      <c r="J79" s="178"/>
      <c r="K79" s="178"/>
      <c r="L79" s="178"/>
    </row>
    <row r="80" spans="1:13" s="24" customFormat="1" ht="31.5" x14ac:dyDescent="0.3">
      <c r="A80" s="77"/>
      <c r="B80" s="59" t="s">
        <v>481</v>
      </c>
      <c r="C80" s="60" t="s">
        <v>7</v>
      </c>
      <c r="D80" s="60">
        <v>2</v>
      </c>
      <c r="E80" s="60" t="s">
        <v>4</v>
      </c>
      <c r="F80" s="60">
        <v>78120</v>
      </c>
      <c r="G80" s="102" t="s">
        <v>196</v>
      </c>
      <c r="H80" s="102" t="s">
        <v>36</v>
      </c>
      <c r="I80" s="102" t="s">
        <v>7</v>
      </c>
      <c r="J80" s="178">
        <v>254863.4</v>
      </c>
      <c r="K80" s="178">
        <v>247848.4</v>
      </c>
      <c r="L80" s="178">
        <v>267747.8</v>
      </c>
    </row>
    <row r="81" spans="1:12" s="4" customFormat="1" ht="31.5" x14ac:dyDescent="0.3">
      <c r="A81" s="175"/>
      <c r="B81" s="50" t="s">
        <v>307</v>
      </c>
      <c r="C81" s="58" t="s">
        <v>7</v>
      </c>
      <c r="D81" s="58">
        <v>2</v>
      </c>
      <c r="E81" s="58" t="s">
        <v>4</v>
      </c>
      <c r="F81" s="92" t="s">
        <v>240</v>
      </c>
      <c r="G81" s="64"/>
      <c r="H81" s="65"/>
      <c r="I81" s="66"/>
      <c r="J81" s="177">
        <f>SUM(J82:J85)</f>
        <v>15315.2</v>
      </c>
      <c r="K81" s="177">
        <f t="shared" ref="K81:L81" si="23">SUM(K82:K85)</f>
        <v>15599</v>
      </c>
      <c r="L81" s="177">
        <f t="shared" si="23"/>
        <v>15893.1</v>
      </c>
    </row>
    <row r="82" spans="1:12" s="24" customFormat="1" x14ac:dyDescent="0.3">
      <c r="A82" s="77"/>
      <c r="B82" s="59" t="s">
        <v>269</v>
      </c>
      <c r="C82" s="60" t="s">
        <v>7</v>
      </c>
      <c r="D82" s="60">
        <v>2</v>
      </c>
      <c r="E82" s="60" t="s">
        <v>4</v>
      </c>
      <c r="F82" s="60" t="s">
        <v>240</v>
      </c>
      <c r="G82" s="68" t="s">
        <v>187</v>
      </c>
      <c r="H82" s="68" t="s">
        <v>36</v>
      </c>
      <c r="I82" s="68" t="s">
        <v>7</v>
      </c>
      <c r="J82" s="178">
        <v>4286.8999999999996</v>
      </c>
      <c r="K82" s="178">
        <v>4459.3999999999996</v>
      </c>
      <c r="L82" s="178">
        <v>4637.7</v>
      </c>
    </row>
    <row r="83" spans="1:12" s="24" customFormat="1" x14ac:dyDescent="0.3">
      <c r="A83" s="77"/>
      <c r="B83" s="59" t="s">
        <v>270</v>
      </c>
      <c r="C83" s="60" t="s">
        <v>7</v>
      </c>
      <c r="D83" s="60">
        <v>2</v>
      </c>
      <c r="E83" s="60" t="s">
        <v>4</v>
      </c>
      <c r="F83" s="60" t="s">
        <v>240</v>
      </c>
      <c r="G83" s="51" t="s">
        <v>187</v>
      </c>
      <c r="H83" s="51" t="s">
        <v>36</v>
      </c>
      <c r="I83" s="51" t="s">
        <v>7</v>
      </c>
      <c r="J83" s="178">
        <v>4973</v>
      </c>
      <c r="K83" s="178">
        <v>4973</v>
      </c>
      <c r="L83" s="178">
        <v>4973</v>
      </c>
    </row>
    <row r="84" spans="1:12" s="24" customFormat="1" ht="31.5" x14ac:dyDescent="0.3">
      <c r="A84" s="77"/>
      <c r="B84" s="59" t="s">
        <v>271</v>
      </c>
      <c r="C84" s="60" t="s">
        <v>7</v>
      </c>
      <c r="D84" s="60">
        <v>2</v>
      </c>
      <c r="E84" s="60" t="s">
        <v>4</v>
      </c>
      <c r="F84" s="60" t="s">
        <v>240</v>
      </c>
      <c r="G84" s="51" t="s">
        <v>196</v>
      </c>
      <c r="H84" s="51" t="s">
        <v>36</v>
      </c>
      <c r="I84" s="51" t="s">
        <v>7</v>
      </c>
      <c r="J84" s="178">
        <v>2782.3</v>
      </c>
      <c r="K84" s="178">
        <v>2893.6</v>
      </c>
      <c r="L84" s="178">
        <v>3009.4</v>
      </c>
    </row>
    <row r="85" spans="1:12" s="24" customFormat="1" ht="33" customHeight="1" x14ac:dyDescent="0.3">
      <c r="A85" s="77"/>
      <c r="B85" s="59" t="s">
        <v>272</v>
      </c>
      <c r="C85" s="60" t="s">
        <v>7</v>
      </c>
      <c r="D85" s="60">
        <v>2</v>
      </c>
      <c r="E85" s="60" t="s">
        <v>4</v>
      </c>
      <c r="F85" s="60" t="s">
        <v>240</v>
      </c>
      <c r="G85" s="102" t="s">
        <v>196</v>
      </c>
      <c r="H85" s="102" t="s">
        <v>36</v>
      </c>
      <c r="I85" s="102" t="s">
        <v>7</v>
      </c>
      <c r="J85" s="178">
        <v>3273</v>
      </c>
      <c r="K85" s="178">
        <v>3273</v>
      </c>
      <c r="L85" s="178">
        <v>3273</v>
      </c>
    </row>
    <row r="86" spans="1:12" s="4" customFormat="1" ht="30.75" customHeight="1" x14ac:dyDescent="0.3">
      <c r="A86" s="175"/>
      <c r="B86" s="104" t="s">
        <v>319</v>
      </c>
      <c r="C86" s="58" t="s">
        <v>7</v>
      </c>
      <c r="D86" s="58" t="s">
        <v>75</v>
      </c>
      <c r="E86" s="58" t="s">
        <v>4</v>
      </c>
      <c r="F86" s="58" t="s">
        <v>320</v>
      </c>
      <c r="G86" s="98"/>
      <c r="H86" s="99"/>
      <c r="I86" s="100"/>
      <c r="J86" s="177">
        <f>+J87+J88+J89+J90</f>
        <v>36496.799999999996</v>
      </c>
      <c r="K86" s="177">
        <f t="shared" ref="K86:L86" si="24">+K87+K88+K89+K90</f>
        <v>0</v>
      </c>
      <c r="L86" s="177">
        <f t="shared" si="24"/>
        <v>0</v>
      </c>
    </row>
    <row r="87" spans="1:12" s="24" customFormat="1" x14ac:dyDescent="0.3">
      <c r="A87" s="77"/>
      <c r="B87" s="59" t="s">
        <v>612</v>
      </c>
      <c r="C87" s="60" t="s">
        <v>7</v>
      </c>
      <c r="D87" s="60" t="s">
        <v>75</v>
      </c>
      <c r="E87" s="60" t="s">
        <v>4</v>
      </c>
      <c r="F87" s="60" t="s">
        <v>320</v>
      </c>
      <c r="G87" s="105" t="s">
        <v>187</v>
      </c>
      <c r="H87" s="102" t="s">
        <v>36</v>
      </c>
      <c r="I87" s="102" t="s">
        <v>7</v>
      </c>
      <c r="J87" s="178">
        <v>11391.4</v>
      </c>
      <c r="K87" s="178">
        <v>0</v>
      </c>
      <c r="L87" s="178">
        <v>0</v>
      </c>
    </row>
    <row r="88" spans="1:12" s="24" customFormat="1" ht="23.45" customHeight="1" x14ac:dyDescent="0.3">
      <c r="A88" s="77"/>
      <c r="B88" s="59" t="s">
        <v>612</v>
      </c>
      <c r="C88" s="60" t="s">
        <v>7</v>
      </c>
      <c r="D88" s="60" t="s">
        <v>75</v>
      </c>
      <c r="E88" s="60" t="s">
        <v>4</v>
      </c>
      <c r="F88" s="60" t="s">
        <v>320</v>
      </c>
      <c r="G88" s="105" t="s">
        <v>187</v>
      </c>
      <c r="H88" s="102" t="s">
        <v>36</v>
      </c>
      <c r="I88" s="102" t="s">
        <v>7</v>
      </c>
      <c r="J88" s="178">
        <v>13705.1</v>
      </c>
      <c r="K88" s="178">
        <v>0</v>
      </c>
      <c r="L88" s="178">
        <v>0</v>
      </c>
    </row>
    <row r="89" spans="1:12" s="24" customFormat="1" ht="31.9" customHeight="1" x14ac:dyDescent="0.3">
      <c r="A89" s="77"/>
      <c r="B89" s="59" t="s">
        <v>271</v>
      </c>
      <c r="C89" s="60" t="s">
        <v>7</v>
      </c>
      <c r="D89" s="60" t="s">
        <v>75</v>
      </c>
      <c r="E89" s="60" t="s">
        <v>4</v>
      </c>
      <c r="F89" s="60" t="s">
        <v>320</v>
      </c>
      <c r="G89" s="105" t="s">
        <v>196</v>
      </c>
      <c r="H89" s="102" t="s">
        <v>36</v>
      </c>
      <c r="I89" s="102" t="s">
        <v>7</v>
      </c>
      <c r="J89" s="178">
        <v>5608.6</v>
      </c>
      <c r="K89" s="178">
        <v>0</v>
      </c>
      <c r="L89" s="178">
        <v>0</v>
      </c>
    </row>
    <row r="90" spans="1:12" s="24" customFormat="1" ht="35.450000000000003" customHeight="1" x14ac:dyDescent="0.3">
      <c r="A90" s="77"/>
      <c r="B90" s="59" t="s">
        <v>272</v>
      </c>
      <c r="C90" s="60" t="s">
        <v>7</v>
      </c>
      <c r="D90" s="60" t="s">
        <v>75</v>
      </c>
      <c r="E90" s="60" t="s">
        <v>4</v>
      </c>
      <c r="F90" s="60" t="s">
        <v>320</v>
      </c>
      <c r="G90" s="51" t="s">
        <v>196</v>
      </c>
      <c r="H90" s="51" t="s">
        <v>36</v>
      </c>
      <c r="I90" s="51" t="s">
        <v>7</v>
      </c>
      <c r="J90" s="178">
        <v>5791.7</v>
      </c>
      <c r="K90" s="178">
        <v>0</v>
      </c>
      <c r="L90" s="178">
        <v>0</v>
      </c>
    </row>
    <row r="91" spans="1:12" s="24" customFormat="1" ht="47.25" customHeight="1" x14ac:dyDescent="0.3">
      <c r="A91" s="77"/>
      <c r="B91" s="104" t="s">
        <v>330</v>
      </c>
      <c r="C91" s="58" t="s">
        <v>7</v>
      </c>
      <c r="D91" s="58" t="s">
        <v>75</v>
      </c>
      <c r="E91" s="58" t="s">
        <v>4</v>
      </c>
      <c r="F91" s="58" t="s">
        <v>331</v>
      </c>
      <c r="G91" s="98"/>
      <c r="H91" s="99"/>
      <c r="I91" s="100"/>
      <c r="J91" s="177">
        <f>J92+J93+J95+J96</f>
        <v>73816.399999999994</v>
      </c>
      <c r="K91" s="177">
        <f>K92+K93+K95+K96</f>
        <v>20645</v>
      </c>
      <c r="L91" s="177">
        <f>L92+L93+L95+L96</f>
        <v>0</v>
      </c>
    </row>
    <row r="92" spans="1:12" s="24" customFormat="1" ht="23.45" customHeight="1" x14ac:dyDescent="0.3">
      <c r="A92" s="77"/>
      <c r="B92" s="59" t="s">
        <v>269</v>
      </c>
      <c r="C92" s="60" t="s">
        <v>7</v>
      </c>
      <c r="D92" s="60" t="s">
        <v>75</v>
      </c>
      <c r="E92" s="60" t="s">
        <v>4</v>
      </c>
      <c r="F92" s="60" t="s">
        <v>331</v>
      </c>
      <c r="G92" s="51" t="s">
        <v>187</v>
      </c>
      <c r="H92" s="51" t="s">
        <v>36</v>
      </c>
      <c r="I92" s="51" t="s">
        <v>7</v>
      </c>
      <c r="J92" s="178">
        <v>64250</v>
      </c>
      <c r="K92" s="178">
        <v>18000</v>
      </c>
      <c r="L92" s="178">
        <v>0</v>
      </c>
    </row>
    <row r="93" spans="1:12" s="24" customFormat="1" ht="21.6" customHeight="1" x14ac:dyDescent="0.3">
      <c r="A93" s="77"/>
      <c r="B93" s="59" t="s">
        <v>270</v>
      </c>
      <c r="C93" s="60" t="s">
        <v>7</v>
      </c>
      <c r="D93" s="60" t="s">
        <v>75</v>
      </c>
      <c r="E93" s="60" t="s">
        <v>4</v>
      </c>
      <c r="F93" s="60" t="s">
        <v>331</v>
      </c>
      <c r="G93" s="51" t="s">
        <v>187</v>
      </c>
      <c r="H93" s="51" t="s">
        <v>36</v>
      </c>
      <c r="I93" s="51" t="s">
        <v>7</v>
      </c>
      <c r="J93" s="178">
        <v>9566.4</v>
      </c>
      <c r="K93" s="178">
        <v>2645</v>
      </c>
      <c r="L93" s="178">
        <v>0</v>
      </c>
    </row>
    <row r="94" spans="1:12" s="24" customFormat="1" ht="46.5" hidden="1" customHeight="1" x14ac:dyDescent="0.3">
      <c r="A94" s="77"/>
      <c r="B94" s="50" t="s">
        <v>340</v>
      </c>
      <c r="C94" s="58" t="s">
        <v>7</v>
      </c>
      <c r="D94" s="58" t="s">
        <v>75</v>
      </c>
      <c r="E94" s="58" t="s">
        <v>4</v>
      </c>
      <c r="F94" s="92" t="s">
        <v>339</v>
      </c>
      <c r="G94" s="52" t="s">
        <v>187</v>
      </c>
      <c r="H94" s="52" t="s">
        <v>36</v>
      </c>
      <c r="I94" s="52" t="s">
        <v>7</v>
      </c>
      <c r="J94" s="177"/>
      <c r="K94" s="177"/>
      <c r="L94" s="177"/>
    </row>
    <row r="95" spans="1:12" s="24" customFormat="1" ht="0.75" hidden="1" customHeight="1" x14ac:dyDescent="0.3">
      <c r="A95" s="77"/>
      <c r="B95" s="59" t="s">
        <v>271</v>
      </c>
      <c r="C95" s="60" t="s">
        <v>7</v>
      </c>
      <c r="D95" s="60" t="s">
        <v>75</v>
      </c>
      <c r="E95" s="60" t="s">
        <v>4</v>
      </c>
      <c r="F95" s="60" t="s">
        <v>331</v>
      </c>
      <c r="G95" s="51" t="s">
        <v>196</v>
      </c>
      <c r="H95" s="51" t="s">
        <v>36</v>
      </c>
      <c r="I95" s="51" t="s">
        <v>7</v>
      </c>
      <c r="J95" s="178"/>
      <c r="K95" s="177"/>
      <c r="L95" s="177"/>
    </row>
    <row r="96" spans="1:12" s="24" customFormat="1" ht="41.25" hidden="1" customHeight="1" x14ac:dyDescent="0.3">
      <c r="A96" s="77"/>
      <c r="B96" s="59" t="s">
        <v>272</v>
      </c>
      <c r="C96" s="60" t="s">
        <v>7</v>
      </c>
      <c r="D96" s="60" t="s">
        <v>75</v>
      </c>
      <c r="E96" s="60" t="s">
        <v>4</v>
      </c>
      <c r="F96" s="60" t="s">
        <v>331</v>
      </c>
      <c r="G96" s="51" t="s">
        <v>196</v>
      </c>
      <c r="H96" s="51" t="s">
        <v>36</v>
      </c>
      <c r="I96" s="51" t="s">
        <v>7</v>
      </c>
      <c r="J96" s="178"/>
      <c r="K96" s="177"/>
      <c r="L96" s="177"/>
    </row>
    <row r="97" spans="1:16" s="24" customFormat="1" ht="45.6" hidden="1" customHeight="1" x14ac:dyDescent="0.3">
      <c r="A97" s="77"/>
      <c r="B97" s="50" t="s">
        <v>328</v>
      </c>
      <c r="C97" s="58" t="s">
        <v>7</v>
      </c>
      <c r="D97" s="58" t="s">
        <v>75</v>
      </c>
      <c r="E97" s="58" t="s">
        <v>4</v>
      </c>
      <c r="F97" s="58" t="s">
        <v>380</v>
      </c>
      <c r="G97" s="52"/>
      <c r="H97" s="52"/>
      <c r="I97" s="52"/>
      <c r="J97" s="177">
        <f>+J98+J99+J100</f>
        <v>0</v>
      </c>
      <c r="K97" s="177">
        <f t="shared" ref="K97:L97" si="25">+K98+K99+K100</f>
        <v>0</v>
      </c>
      <c r="L97" s="177">
        <f t="shared" si="25"/>
        <v>0</v>
      </c>
    </row>
    <row r="98" spans="1:16" s="24" customFormat="1" ht="85.9" hidden="1" customHeight="1" x14ac:dyDescent="0.3">
      <c r="A98" s="77"/>
      <c r="B98" s="59" t="s">
        <v>326</v>
      </c>
      <c r="C98" s="60" t="s">
        <v>7</v>
      </c>
      <c r="D98" s="60" t="s">
        <v>75</v>
      </c>
      <c r="E98" s="60" t="s">
        <v>4</v>
      </c>
      <c r="F98" s="60" t="s">
        <v>380</v>
      </c>
      <c r="G98" s="56" t="s">
        <v>187</v>
      </c>
      <c r="H98" s="51" t="s">
        <v>76</v>
      </c>
      <c r="I98" s="51" t="s">
        <v>5</v>
      </c>
      <c r="J98" s="178"/>
      <c r="K98" s="178"/>
      <c r="L98" s="178"/>
    </row>
    <row r="99" spans="1:16" s="24" customFormat="1" ht="89.45" hidden="1" customHeight="1" x14ac:dyDescent="0.3">
      <c r="A99" s="77"/>
      <c r="B99" s="59" t="s">
        <v>327</v>
      </c>
      <c r="C99" s="60" t="s">
        <v>7</v>
      </c>
      <c r="D99" s="60" t="s">
        <v>75</v>
      </c>
      <c r="E99" s="60" t="s">
        <v>4</v>
      </c>
      <c r="F99" s="60" t="s">
        <v>380</v>
      </c>
      <c r="G99" s="56" t="s">
        <v>187</v>
      </c>
      <c r="H99" s="51" t="s">
        <v>76</v>
      </c>
      <c r="I99" s="51" t="s">
        <v>5</v>
      </c>
      <c r="J99" s="178"/>
      <c r="K99" s="178"/>
      <c r="L99" s="178"/>
    </row>
    <row r="100" spans="1:16" s="24" customFormat="1" ht="85.15" hidden="1" customHeight="1" x14ac:dyDescent="0.3">
      <c r="A100" s="77"/>
      <c r="B100" s="59" t="s">
        <v>639</v>
      </c>
      <c r="C100" s="60" t="s">
        <v>7</v>
      </c>
      <c r="D100" s="60" t="s">
        <v>75</v>
      </c>
      <c r="E100" s="60" t="s">
        <v>4</v>
      </c>
      <c r="F100" s="60" t="s">
        <v>380</v>
      </c>
      <c r="G100" s="56" t="s">
        <v>187</v>
      </c>
      <c r="H100" s="51" t="s">
        <v>76</v>
      </c>
      <c r="I100" s="51" t="s">
        <v>5</v>
      </c>
      <c r="J100" s="178"/>
      <c r="K100" s="178"/>
      <c r="L100" s="178"/>
    </row>
    <row r="101" spans="1:16" s="24" customFormat="1" ht="52.9" customHeight="1" x14ac:dyDescent="0.3">
      <c r="A101" s="77"/>
      <c r="B101" s="59" t="s">
        <v>640</v>
      </c>
      <c r="C101" s="58" t="s">
        <v>7</v>
      </c>
      <c r="D101" s="58" t="s">
        <v>75</v>
      </c>
      <c r="E101" s="58" t="s">
        <v>4</v>
      </c>
      <c r="F101" s="58" t="s">
        <v>379</v>
      </c>
      <c r="G101" s="98"/>
      <c r="H101" s="99"/>
      <c r="I101" s="100"/>
      <c r="J101" s="177">
        <f>+J102+J103</f>
        <v>49137.5</v>
      </c>
      <c r="K101" s="177">
        <f t="shared" ref="K101:L101" si="26">+K102+K103</f>
        <v>49137.5</v>
      </c>
      <c r="L101" s="177">
        <f t="shared" si="26"/>
        <v>49137.5</v>
      </c>
    </row>
    <row r="102" spans="1:16" s="24" customFormat="1" ht="35.450000000000003" customHeight="1" x14ac:dyDescent="0.3">
      <c r="A102" s="77"/>
      <c r="B102" s="59" t="s">
        <v>613</v>
      </c>
      <c r="C102" s="60" t="s">
        <v>7</v>
      </c>
      <c r="D102" s="60" t="s">
        <v>75</v>
      </c>
      <c r="E102" s="60" t="s">
        <v>4</v>
      </c>
      <c r="F102" s="60" t="s">
        <v>379</v>
      </c>
      <c r="G102" s="51" t="s">
        <v>189</v>
      </c>
      <c r="H102" s="51" t="s">
        <v>36</v>
      </c>
      <c r="I102" s="51" t="s">
        <v>7</v>
      </c>
      <c r="J102" s="178">
        <v>34529</v>
      </c>
      <c r="K102" s="178">
        <v>34529</v>
      </c>
      <c r="L102" s="178">
        <v>34529</v>
      </c>
    </row>
    <row r="103" spans="1:16" s="24" customFormat="1" ht="36" customHeight="1" x14ac:dyDescent="0.3">
      <c r="A103" s="77"/>
      <c r="B103" s="59" t="s">
        <v>197</v>
      </c>
      <c r="C103" s="60" t="s">
        <v>7</v>
      </c>
      <c r="D103" s="60" t="s">
        <v>75</v>
      </c>
      <c r="E103" s="60" t="s">
        <v>4</v>
      </c>
      <c r="F103" s="60" t="s">
        <v>379</v>
      </c>
      <c r="G103" s="51" t="s">
        <v>196</v>
      </c>
      <c r="H103" s="51" t="s">
        <v>36</v>
      </c>
      <c r="I103" s="51" t="s">
        <v>7</v>
      </c>
      <c r="J103" s="178">
        <v>14608.5</v>
      </c>
      <c r="K103" s="178">
        <v>14608.5</v>
      </c>
      <c r="L103" s="178">
        <v>14608.5</v>
      </c>
    </row>
    <row r="104" spans="1:16" s="24" customFormat="1" ht="53.45" customHeight="1" x14ac:dyDescent="0.3">
      <c r="A104" s="77"/>
      <c r="B104" s="50" t="s">
        <v>616</v>
      </c>
      <c r="C104" s="179" t="s">
        <v>7</v>
      </c>
      <c r="D104" s="179" t="s">
        <v>75</v>
      </c>
      <c r="E104" s="179" t="s">
        <v>4</v>
      </c>
      <c r="F104" s="179" t="s">
        <v>619</v>
      </c>
      <c r="G104" s="106"/>
      <c r="H104" s="107"/>
      <c r="I104" s="108"/>
      <c r="J104" s="180">
        <f>+J105+J106+J107+J108</f>
        <v>11658.8</v>
      </c>
      <c r="K104" s="180">
        <f t="shared" ref="K104:L104" si="27">+K105+K106+K107+K108</f>
        <v>0</v>
      </c>
      <c r="L104" s="180">
        <f t="shared" si="27"/>
        <v>0</v>
      </c>
    </row>
    <row r="105" spans="1:16" s="24" customFormat="1" ht="21" customHeight="1" x14ac:dyDescent="0.3">
      <c r="A105" s="77"/>
      <c r="B105" s="59" t="s">
        <v>269</v>
      </c>
      <c r="C105" s="181" t="s">
        <v>7</v>
      </c>
      <c r="D105" s="181" t="s">
        <v>75</v>
      </c>
      <c r="E105" s="181" t="s">
        <v>4</v>
      </c>
      <c r="F105" s="181" t="s">
        <v>619</v>
      </c>
      <c r="G105" s="51" t="s">
        <v>187</v>
      </c>
      <c r="H105" s="51" t="s">
        <v>36</v>
      </c>
      <c r="I105" s="51" t="s">
        <v>7</v>
      </c>
      <c r="J105" s="182">
        <v>7247.7</v>
      </c>
      <c r="K105" s="182">
        <v>0</v>
      </c>
      <c r="L105" s="182">
        <v>0</v>
      </c>
    </row>
    <row r="106" spans="1:16" s="24" customFormat="1" ht="21" customHeight="1" x14ac:dyDescent="0.3">
      <c r="A106" s="77"/>
      <c r="B106" s="59" t="s">
        <v>618</v>
      </c>
      <c r="C106" s="181" t="s">
        <v>7</v>
      </c>
      <c r="D106" s="181" t="s">
        <v>75</v>
      </c>
      <c r="E106" s="181" t="s">
        <v>4</v>
      </c>
      <c r="F106" s="181" t="s">
        <v>619</v>
      </c>
      <c r="G106" s="51" t="s">
        <v>187</v>
      </c>
      <c r="H106" s="51" t="s">
        <v>36</v>
      </c>
      <c r="I106" s="51" t="s">
        <v>7</v>
      </c>
      <c r="J106" s="182">
        <v>1254.8</v>
      </c>
      <c r="K106" s="182">
        <v>0</v>
      </c>
      <c r="L106" s="182">
        <v>0</v>
      </c>
    </row>
    <row r="107" spans="1:16" s="24" customFormat="1" ht="34.9" customHeight="1" x14ac:dyDescent="0.3">
      <c r="A107" s="77"/>
      <c r="B107" s="59" t="s">
        <v>271</v>
      </c>
      <c r="C107" s="181" t="s">
        <v>7</v>
      </c>
      <c r="D107" s="181" t="s">
        <v>75</v>
      </c>
      <c r="E107" s="181" t="s">
        <v>4</v>
      </c>
      <c r="F107" s="181" t="s">
        <v>619</v>
      </c>
      <c r="G107" s="51" t="s">
        <v>196</v>
      </c>
      <c r="H107" s="51" t="s">
        <v>36</v>
      </c>
      <c r="I107" s="51" t="s">
        <v>7</v>
      </c>
      <c r="J107" s="182">
        <v>2752.3</v>
      </c>
      <c r="K107" s="182">
        <v>0</v>
      </c>
      <c r="L107" s="182">
        <v>0</v>
      </c>
    </row>
    <row r="108" spans="1:16" s="24" customFormat="1" ht="34.9" customHeight="1" x14ac:dyDescent="0.3">
      <c r="A108" s="77"/>
      <c r="B108" s="59" t="s">
        <v>617</v>
      </c>
      <c r="C108" s="181" t="s">
        <v>7</v>
      </c>
      <c r="D108" s="181" t="s">
        <v>75</v>
      </c>
      <c r="E108" s="181" t="s">
        <v>4</v>
      </c>
      <c r="F108" s="181" t="s">
        <v>619</v>
      </c>
      <c r="G108" s="51" t="s">
        <v>196</v>
      </c>
      <c r="H108" s="51" t="s">
        <v>36</v>
      </c>
      <c r="I108" s="51" t="s">
        <v>7</v>
      </c>
      <c r="J108" s="182">
        <v>404</v>
      </c>
      <c r="K108" s="182">
        <v>0</v>
      </c>
      <c r="L108" s="182">
        <v>0</v>
      </c>
    </row>
    <row r="109" spans="1:16" s="24" customFormat="1" ht="55.15" customHeight="1" x14ac:dyDescent="0.3">
      <c r="A109" s="77"/>
      <c r="B109" s="50" t="s">
        <v>403</v>
      </c>
      <c r="C109" s="58" t="s">
        <v>7</v>
      </c>
      <c r="D109" s="58" t="s">
        <v>75</v>
      </c>
      <c r="E109" s="58" t="s">
        <v>4</v>
      </c>
      <c r="F109" s="58" t="s">
        <v>402</v>
      </c>
      <c r="G109" s="98"/>
      <c r="H109" s="99"/>
      <c r="I109" s="100"/>
      <c r="J109" s="177">
        <f>+J110+J111+J112+J113+J114+J115</f>
        <v>54507.199999999997</v>
      </c>
      <c r="K109" s="177">
        <f t="shared" ref="K109:L109" si="28">+K110+K111+K112+K113+K114+K115</f>
        <v>54507.199999999997</v>
      </c>
      <c r="L109" s="177">
        <f t="shared" si="28"/>
        <v>53786.100000000006</v>
      </c>
      <c r="M109" s="6">
        <f t="shared" ref="M109:P109" si="29">+M114+M115</f>
        <v>0</v>
      </c>
      <c r="N109" s="6">
        <f t="shared" si="29"/>
        <v>0</v>
      </c>
      <c r="O109" s="6">
        <f t="shared" si="29"/>
        <v>0</v>
      </c>
      <c r="P109" s="6">
        <f t="shared" si="29"/>
        <v>0</v>
      </c>
    </row>
    <row r="110" spans="1:16" s="24" customFormat="1" ht="21.6" customHeight="1" x14ac:dyDescent="0.3">
      <c r="A110" s="77"/>
      <c r="B110" s="59" t="s">
        <v>614</v>
      </c>
      <c r="C110" s="60" t="s">
        <v>7</v>
      </c>
      <c r="D110" s="60" t="s">
        <v>75</v>
      </c>
      <c r="E110" s="60" t="s">
        <v>4</v>
      </c>
      <c r="F110" s="60" t="s">
        <v>402</v>
      </c>
      <c r="G110" s="51" t="s">
        <v>187</v>
      </c>
      <c r="H110" s="51" t="s">
        <v>36</v>
      </c>
      <c r="I110" s="51" t="s">
        <v>7</v>
      </c>
      <c r="J110" s="178">
        <v>27380.799999999999</v>
      </c>
      <c r="K110" s="178">
        <v>27380.799999999999</v>
      </c>
      <c r="L110" s="178">
        <v>26771.1</v>
      </c>
    </row>
    <row r="111" spans="1:16" s="24" customFormat="1" ht="21.6" customHeight="1" x14ac:dyDescent="0.3">
      <c r="A111" s="77"/>
      <c r="B111" s="50" t="s">
        <v>641</v>
      </c>
      <c r="C111" s="60" t="s">
        <v>7</v>
      </c>
      <c r="D111" s="60" t="s">
        <v>75</v>
      </c>
      <c r="E111" s="60" t="s">
        <v>4</v>
      </c>
      <c r="F111" s="60" t="s">
        <v>402</v>
      </c>
      <c r="G111" s="51" t="s">
        <v>187</v>
      </c>
      <c r="H111" s="51" t="s">
        <v>36</v>
      </c>
      <c r="I111" s="51" t="s">
        <v>7</v>
      </c>
      <c r="J111" s="178">
        <v>5093</v>
      </c>
      <c r="K111" s="178">
        <v>5093</v>
      </c>
      <c r="L111" s="178">
        <v>4982.8999999999996</v>
      </c>
    </row>
    <row r="112" spans="1:16" s="24" customFormat="1" ht="21.6" customHeight="1" x14ac:dyDescent="0.3">
      <c r="A112" s="77"/>
      <c r="B112" s="50" t="s">
        <v>642</v>
      </c>
      <c r="C112" s="60" t="s">
        <v>7</v>
      </c>
      <c r="D112" s="60" t="s">
        <v>75</v>
      </c>
      <c r="E112" s="60" t="s">
        <v>4</v>
      </c>
      <c r="F112" s="60" t="s">
        <v>402</v>
      </c>
      <c r="G112" s="51" t="s">
        <v>187</v>
      </c>
      <c r="H112" s="51" t="s">
        <v>36</v>
      </c>
      <c r="I112" s="51" t="s">
        <v>7</v>
      </c>
      <c r="J112" s="178">
        <v>51.5</v>
      </c>
      <c r="K112" s="178">
        <v>51.5</v>
      </c>
      <c r="L112" s="178">
        <v>50.2</v>
      </c>
    </row>
    <row r="113" spans="1:12" s="24" customFormat="1" ht="33.6" customHeight="1" x14ac:dyDescent="0.3">
      <c r="A113" s="77"/>
      <c r="B113" s="59" t="s">
        <v>615</v>
      </c>
      <c r="C113" s="60" t="s">
        <v>7</v>
      </c>
      <c r="D113" s="60" t="s">
        <v>75</v>
      </c>
      <c r="E113" s="60" t="s">
        <v>4</v>
      </c>
      <c r="F113" s="60" t="s">
        <v>402</v>
      </c>
      <c r="G113" s="51" t="s">
        <v>196</v>
      </c>
      <c r="H113" s="51" t="s">
        <v>36</v>
      </c>
      <c r="I113" s="51" t="s">
        <v>7</v>
      </c>
      <c r="J113" s="178">
        <v>18878.099999999999</v>
      </c>
      <c r="K113" s="178">
        <v>18878.099999999999</v>
      </c>
      <c r="L113" s="178">
        <v>18878.099999999999</v>
      </c>
    </row>
    <row r="114" spans="1:12" s="24" customFormat="1" ht="33.6" customHeight="1" x14ac:dyDescent="0.3">
      <c r="A114" s="77"/>
      <c r="B114" s="50" t="s">
        <v>643</v>
      </c>
      <c r="C114" s="60" t="s">
        <v>7</v>
      </c>
      <c r="D114" s="60" t="s">
        <v>75</v>
      </c>
      <c r="E114" s="60" t="s">
        <v>4</v>
      </c>
      <c r="F114" s="60" t="s">
        <v>402</v>
      </c>
      <c r="G114" s="51" t="s">
        <v>196</v>
      </c>
      <c r="H114" s="51" t="s">
        <v>36</v>
      </c>
      <c r="I114" s="51" t="s">
        <v>7</v>
      </c>
      <c r="J114" s="178">
        <v>3072.8</v>
      </c>
      <c r="K114" s="178">
        <v>3072.8</v>
      </c>
      <c r="L114" s="178">
        <v>3072.8</v>
      </c>
    </row>
    <row r="115" spans="1:12" s="24" customFormat="1" ht="33.6" customHeight="1" x14ac:dyDescent="0.3">
      <c r="A115" s="77"/>
      <c r="B115" s="50" t="s">
        <v>644</v>
      </c>
      <c r="C115" s="60" t="s">
        <v>7</v>
      </c>
      <c r="D115" s="60" t="s">
        <v>75</v>
      </c>
      <c r="E115" s="60" t="s">
        <v>4</v>
      </c>
      <c r="F115" s="60" t="s">
        <v>402</v>
      </c>
      <c r="G115" s="51" t="s">
        <v>196</v>
      </c>
      <c r="H115" s="51" t="s">
        <v>36</v>
      </c>
      <c r="I115" s="51" t="s">
        <v>7</v>
      </c>
      <c r="J115" s="178">
        <v>31</v>
      </c>
      <c r="K115" s="178">
        <v>31</v>
      </c>
      <c r="L115" s="178">
        <v>31</v>
      </c>
    </row>
    <row r="116" spans="1:12" s="24" customFormat="1" ht="63" x14ac:dyDescent="0.3">
      <c r="A116" s="175" t="s">
        <v>337</v>
      </c>
      <c r="B116" s="50" t="s">
        <v>317</v>
      </c>
      <c r="C116" s="58" t="s">
        <v>7</v>
      </c>
      <c r="D116" s="58">
        <v>2</v>
      </c>
      <c r="E116" s="58" t="s">
        <v>4</v>
      </c>
      <c r="F116" s="92" t="s">
        <v>281</v>
      </c>
      <c r="G116" s="98"/>
      <c r="H116" s="99"/>
      <c r="I116" s="100"/>
      <c r="J116" s="177">
        <f>SUM(J117)</f>
        <v>1000</v>
      </c>
      <c r="K116" s="177">
        <f t="shared" ref="K116:L116" si="30">SUM(K117)</f>
        <v>1000</v>
      </c>
      <c r="L116" s="177">
        <f t="shared" si="30"/>
        <v>1000</v>
      </c>
    </row>
    <row r="117" spans="1:12" s="24" customFormat="1" x14ac:dyDescent="0.3">
      <c r="A117" s="77"/>
      <c r="B117" s="59" t="s">
        <v>186</v>
      </c>
      <c r="C117" s="60" t="s">
        <v>7</v>
      </c>
      <c r="D117" s="60">
        <v>2</v>
      </c>
      <c r="E117" s="60" t="s">
        <v>4</v>
      </c>
      <c r="F117" s="60" t="s">
        <v>281</v>
      </c>
      <c r="G117" s="103" t="s">
        <v>187</v>
      </c>
      <c r="H117" s="103" t="s">
        <v>36</v>
      </c>
      <c r="I117" s="103" t="s">
        <v>7</v>
      </c>
      <c r="J117" s="178">
        <v>1000</v>
      </c>
      <c r="K117" s="178">
        <v>1000</v>
      </c>
      <c r="L117" s="178">
        <v>1000</v>
      </c>
    </row>
    <row r="118" spans="1:12" s="7" customFormat="1" ht="23.25" hidden="1" customHeight="1" x14ac:dyDescent="0.3">
      <c r="A118" s="175" t="s">
        <v>371</v>
      </c>
      <c r="B118" s="50" t="s">
        <v>318</v>
      </c>
      <c r="C118" s="58" t="s">
        <v>7</v>
      </c>
      <c r="D118" s="58">
        <v>2</v>
      </c>
      <c r="E118" s="58" t="s">
        <v>305</v>
      </c>
      <c r="F118" s="92" t="s">
        <v>306</v>
      </c>
      <c r="G118" s="109"/>
      <c r="H118" s="110"/>
      <c r="I118" s="71"/>
      <c r="J118" s="177">
        <f>+J119+J126</f>
        <v>0</v>
      </c>
      <c r="K118" s="177">
        <f>+K119+K126</f>
        <v>0</v>
      </c>
      <c r="L118" s="177">
        <f t="shared" ref="L118" si="31">+L119+L126</f>
        <v>0</v>
      </c>
    </row>
    <row r="119" spans="1:12" s="13" customFormat="1" ht="56.45" hidden="1" customHeight="1" x14ac:dyDescent="0.3">
      <c r="A119" s="175"/>
      <c r="B119" s="50" t="s">
        <v>435</v>
      </c>
      <c r="C119" s="58" t="s">
        <v>7</v>
      </c>
      <c r="D119" s="58">
        <v>2</v>
      </c>
      <c r="E119" s="58" t="s">
        <v>305</v>
      </c>
      <c r="F119" s="58" t="s">
        <v>306</v>
      </c>
      <c r="G119" s="109"/>
      <c r="H119" s="110"/>
      <c r="I119" s="71"/>
      <c r="J119" s="177">
        <f>+J120+J121+J122+J123+J124+J125</f>
        <v>0</v>
      </c>
      <c r="K119" s="177">
        <f t="shared" ref="K119:L119" si="32">+K120+K121+K122+K123+K124+K125</f>
        <v>0</v>
      </c>
      <c r="L119" s="177">
        <f t="shared" si="32"/>
        <v>0</v>
      </c>
    </row>
    <row r="120" spans="1:12" s="7" customFormat="1" ht="60" hidden="1" customHeight="1" x14ac:dyDescent="0.3">
      <c r="A120" s="77"/>
      <c r="B120" s="59" t="s">
        <v>645</v>
      </c>
      <c r="C120" s="60" t="s">
        <v>7</v>
      </c>
      <c r="D120" s="60">
        <v>2</v>
      </c>
      <c r="E120" s="60" t="s">
        <v>305</v>
      </c>
      <c r="F120" s="60" t="s">
        <v>306</v>
      </c>
      <c r="G120" s="51" t="s">
        <v>187</v>
      </c>
      <c r="H120" s="51" t="s">
        <v>36</v>
      </c>
      <c r="I120" s="51" t="s">
        <v>7</v>
      </c>
      <c r="J120" s="178">
        <v>0</v>
      </c>
      <c r="K120" s="178">
        <v>0</v>
      </c>
      <c r="L120" s="178">
        <v>0</v>
      </c>
    </row>
    <row r="121" spans="1:12" s="7" customFormat="1" ht="63" hidden="1" x14ac:dyDescent="0.3">
      <c r="A121" s="77"/>
      <c r="B121" s="59" t="s">
        <v>646</v>
      </c>
      <c r="C121" s="60" t="s">
        <v>7</v>
      </c>
      <c r="D121" s="60">
        <v>2</v>
      </c>
      <c r="E121" s="60" t="s">
        <v>305</v>
      </c>
      <c r="F121" s="60" t="s">
        <v>306</v>
      </c>
      <c r="G121" s="51" t="s">
        <v>187</v>
      </c>
      <c r="H121" s="51" t="s">
        <v>36</v>
      </c>
      <c r="I121" s="51" t="s">
        <v>7</v>
      </c>
      <c r="J121" s="178">
        <v>0</v>
      </c>
      <c r="K121" s="178">
        <v>0</v>
      </c>
      <c r="L121" s="178">
        <v>0</v>
      </c>
    </row>
    <row r="122" spans="1:12" s="7" customFormat="1" ht="60" hidden="1" customHeight="1" x14ac:dyDescent="0.3">
      <c r="A122" s="77"/>
      <c r="B122" s="59" t="s">
        <v>647</v>
      </c>
      <c r="C122" s="60" t="s">
        <v>7</v>
      </c>
      <c r="D122" s="60">
        <v>2</v>
      </c>
      <c r="E122" s="60" t="s">
        <v>305</v>
      </c>
      <c r="F122" s="60" t="s">
        <v>306</v>
      </c>
      <c r="G122" s="51" t="s">
        <v>187</v>
      </c>
      <c r="H122" s="51" t="s">
        <v>36</v>
      </c>
      <c r="I122" s="51" t="s">
        <v>7</v>
      </c>
      <c r="J122" s="178"/>
      <c r="K122" s="178"/>
      <c r="L122" s="178"/>
    </row>
    <row r="123" spans="1:12" s="7" customFormat="1" ht="60.6" hidden="1" customHeight="1" x14ac:dyDescent="0.3">
      <c r="A123" s="77"/>
      <c r="B123" s="59" t="s">
        <v>648</v>
      </c>
      <c r="C123" s="60" t="s">
        <v>7</v>
      </c>
      <c r="D123" s="60">
        <v>2</v>
      </c>
      <c r="E123" s="60" t="s">
        <v>305</v>
      </c>
      <c r="F123" s="72" t="s">
        <v>306</v>
      </c>
      <c r="G123" s="51" t="s">
        <v>196</v>
      </c>
      <c r="H123" s="51" t="s">
        <v>36</v>
      </c>
      <c r="I123" s="51" t="s">
        <v>7</v>
      </c>
      <c r="J123" s="178"/>
      <c r="K123" s="178"/>
      <c r="L123" s="178"/>
    </row>
    <row r="124" spans="1:12" s="24" customFormat="1" ht="63" hidden="1" x14ac:dyDescent="0.3">
      <c r="A124" s="77"/>
      <c r="B124" s="59" t="s">
        <v>649</v>
      </c>
      <c r="C124" s="60" t="s">
        <v>7</v>
      </c>
      <c r="D124" s="60">
        <v>2</v>
      </c>
      <c r="E124" s="60" t="s">
        <v>305</v>
      </c>
      <c r="F124" s="72" t="s">
        <v>306</v>
      </c>
      <c r="G124" s="51" t="s">
        <v>196</v>
      </c>
      <c r="H124" s="51" t="s">
        <v>36</v>
      </c>
      <c r="I124" s="51" t="s">
        <v>7</v>
      </c>
      <c r="J124" s="178"/>
      <c r="K124" s="178"/>
      <c r="L124" s="178"/>
    </row>
    <row r="125" spans="1:12" s="24" customFormat="1" ht="62.45" hidden="1" customHeight="1" x14ac:dyDescent="0.3">
      <c r="A125" s="77"/>
      <c r="B125" s="59" t="s">
        <v>650</v>
      </c>
      <c r="C125" s="60" t="s">
        <v>7</v>
      </c>
      <c r="D125" s="60">
        <v>2</v>
      </c>
      <c r="E125" s="60" t="s">
        <v>305</v>
      </c>
      <c r="F125" s="72" t="s">
        <v>306</v>
      </c>
      <c r="G125" s="51" t="s">
        <v>196</v>
      </c>
      <c r="H125" s="51" t="s">
        <v>36</v>
      </c>
      <c r="I125" s="51" t="s">
        <v>7</v>
      </c>
      <c r="J125" s="178"/>
      <c r="K125" s="178"/>
      <c r="L125" s="178"/>
    </row>
    <row r="126" spans="1:12" s="24" customFormat="1" ht="23.45" hidden="1" customHeight="1" x14ac:dyDescent="0.3">
      <c r="A126" s="77"/>
      <c r="B126" s="50" t="s">
        <v>436</v>
      </c>
      <c r="C126" s="58" t="s">
        <v>7</v>
      </c>
      <c r="D126" s="58" t="s">
        <v>75</v>
      </c>
      <c r="E126" s="58" t="s">
        <v>305</v>
      </c>
      <c r="F126" s="58" t="s">
        <v>437</v>
      </c>
      <c r="G126" s="105"/>
      <c r="H126" s="111"/>
      <c r="I126" s="69"/>
      <c r="J126" s="177">
        <f>+J127+J128+J129</f>
        <v>0</v>
      </c>
      <c r="K126" s="177">
        <f t="shared" ref="K126:L126" si="33">+K127+K128+K129</f>
        <v>0</v>
      </c>
      <c r="L126" s="177">
        <f t="shared" si="33"/>
        <v>0</v>
      </c>
    </row>
    <row r="127" spans="1:12" s="24" customFormat="1" ht="21" hidden="1" customHeight="1" x14ac:dyDescent="0.3">
      <c r="A127" s="77"/>
      <c r="B127" s="50" t="s">
        <v>651</v>
      </c>
      <c r="C127" s="60" t="s">
        <v>7</v>
      </c>
      <c r="D127" s="60" t="s">
        <v>75</v>
      </c>
      <c r="E127" s="60" t="s">
        <v>305</v>
      </c>
      <c r="F127" s="60" t="s">
        <v>437</v>
      </c>
      <c r="G127" s="51" t="s">
        <v>187</v>
      </c>
      <c r="H127" s="51" t="s">
        <v>36</v>
      </c>
      <c r="I127" s="51" t="s">
        <v>7</v>
      </c>
      <c r="J127" s="178">
        <v>0</v>
      </c>
      <c r="K127" s="178"/>
      <c r="L127" s="178">
        <v>0</v>
      </c>
    </row>
    <row r="128" spans="1:12" s="24" customFormat="1" ht="18.75" hidden="1" customHeight="1" x14ac:dyDescent="0.3">
      <c r="A128" s="77"/>
      <c r="B128" s="50" t="s">
        <v>652</v>
      </c>
      <c r="C128" s="60" t="s">
        <v>7</v>
      </c>
      <c r="D128" s="60" t="s">
        <v>75</v>
      </c>
      <c r="E128" s="60" t="s">
        <v>305</v>
      </c>
      <c r="F128" s="60" t="s">
        <v>437</v>
      </c>
      <c r="G128" s="51" t="s">
        <v>187</v>
      </c>
      <c r="H128" s="51" t="s">
        <v>36</v>
      </c>
      <c r="I128" s="51" t="s">
        <v>7</v>
      </c>
      <c r="J128" s="178">
        <v>0</v>
      </c>
      <c r="K128" s="178"/>
      <c r="L128" s="178">
        <v>0</v>
      </c>
    </row>
    <row r="129" spans="1:12" s="24" customFormat="1" ht="16.5" hidden="1" customHeight="1" x14ac:dyDescent="0.3">
      <c r="A129" s="77"/>
      <c r="B129" s="50" t="s">
        <v>653</v>
      </c>
      <c r="C129" s="60" t="s">
        <v>7</v>
      </c>
      <c r="D129" s="60" t="s">
        <v>75</v>
      </c>
      <c r="E129" s="60" t="s">
        <v>305</v>
      </c>
      <c r="F129" s="60" t="s">
        <v>437</v>
      </c>
      <c r="G129" s="51" t="s">
        <v>187</v>
      </c>
      <c r="H129" s="51" t="s">
        <v>36</v>
      </c>
      <c r="I129" s="51" t="s">
        <v>7</v>
      </c>
      <c r="J129" s="178">
        <v>0</v>
      </c>
      <c r="K129" s="178"/>
      <c r="L129" s="178">
        <v>0</v>
      </c>
    </row>
    <row r="130" spans="1:12" s="24" customFormat="1" ht="25.9" customHeight="1" x14ac:dyDescent="0.3">
      <c r="A130" s="175" t="s">
        <v>371</v>
      </c>
      <c r="B130" s="50" t="s">
        <v>364</v>
      </c>
      <c r="C130" s="58" t="s">
        <v>7</v>
      </c>
      <c r="D130" s="58" t="s">
        <v>75</v>
      </c>
      <c r="E130" s="58" t="s">
        <v>365</v>
      </c>
      <c r="F130" s="92" t="s">
        <v>561</v>
      </c>
      <c r="G130" s="105"/>
      <c r="H130" s="111"/>
      <c r="I130" s="69"/>
      <c r="J130" s="177">
        <f>+J131+J132+J133</f>
        <v>0</v>
      </c>
      <c r="K130" s="177">
        <f t="shared" ref="K130:L130" si="34">+K131+K132+K133</f>
        <v>2005.3</v>
      </c>
      <c r="L130" s="177">
        <f t="shared" si="34"/>
        <v>0</v>
      </c>
    </row>
    <row r="131" spans="1:12" s="24" customFormat="1" ht="82.5" customHeight="1" x14ac:dyDescent="0.3">
      <c r="A131" s="77"/>
      <c r="B131" s="50" t="s">
        <v>654</v>
      </c>
      <c r="C131" s="60" t="s">
        <v>7</v>
      </c>
      <c r="D131" s="60" t="s">
        <v>75</v>
      </c>
      <c r="E131" s="60" t="s">
        <v>365</v>
      </c>
      <c r="F131" s="72" t="s">
        <v>561</v>
      </c>
      <c r="G131" s="51" t="s">
        <v>187</v>
      </c>
      <c r="H131" s="51" t="s">
        <v>36</v>
      </c>
      <c r="I131" s="51" t="s">
        <v>7</v>
      </c>
      <c r="J131" s="178">
        <v>0</v>
      </c>
      <c r="K131" s="178">
        <v>1959.7</v>
      </c>
      <c r="L131" s="178">
        <v>0</v>
      </c>
    </row>
    <row r="132" spans="1:12" s="24" customFormat="1" ht="74.25" customHeight="1" x14ac:dyDescent="0.3">
      <c r="A132" s="77"/>
      <c r="B132" s="50" t="s">
        <v>655</v>
      </c>
      <c r="C132" s="60" t="s">
        <v>7</v>
      </c>
      <c r="D132" s="60" t="s">
        <v>75</v>
      </c>
      <c r="E132" s="60" t="s">
        <v>365</v>
      </c>
      <c r="F132" s="72" t="s">
        <v>561</v>
      </c>
      <c r="G132" s="51" t="s">
        <v>187</v>
      </c>
      <c r="H132" s="51" t="s">
        <v>36</v>
      </c>
      <c r="I132" s="51" t="s">
        <v>7</v>
      </c>
      <c r="J132" s="178">
        <v>0</v>
      </c>
      <c r="K132" s="178">
        <v>40</v>
      </c>
      <c r="L132" s="178">
        <v>0</v>
      </c>
    </row>
    <row r="133" spans="1:12" s="24" customFormat="1" ht="75.75" customHeight="1" x14ac:dyDescent="0.3">
      <c r="A133" s="77"/>
      <c r="B133" s="50" t="s">
        <v>656</v>
      </c>
      <c r="C133" s="60" t="s">
        <v>7</v>
      </c>
      <c r="D133" s="60" t="s">
        <v>75</v>
      </c>
      <c r="E133" s="60" t="s">
        <v>365</v>
      </c>
      <c r="F133" s="72" t="s">
        <v>561</v>
      </c>
      <c r="G133" s="51" t="s">
        <v>187</v>
      </c>
      <c r="H133" s="51" t="s">
        <v>36</v>
      </c>
      <c r="I133" s="51" t="s">
        <v>7</v>
      </c>
      <c r="J133" s="178">
        <v>0</v>
      </c>
      <c r="K133" s="178">
        <v>5.6</v>
      </c>
      <c r="L133" s="178">
        <v>0</v>
      </c>
    </row>
    <row r="134" spans="1:12" s="24" customFormat="1" ht="22.9" hidden="1" customHeight="1" x14ac:dyDescent="0.3">
      <c r="A134" s="175" t="s">
        <v>372</v>
      </c>
      <c r="B134" s="50" t="s">
        <v>356</v>
      </c>
      <c r="C134" s="58" t="s">
        <v>7</v>
      </c>
      <c r="D134" s="58">
        <v>2</v>
      </c>
      <c r="E134" s="58" t="s">
        <v>357</v>
      </c>
      <c r="F134" s="92" t="s">
        <v>358</v>
      </c>
      <c r="G134" s="105"/>
      <c r="H134" s="111"/>
      <c r="I134" s="69"/>
      <c r="J134" s="177">
        <f>J135+J136+J137+J138+J139+J140</f>
        <v>0</v>
      </c>
      <c r="K134" s="177">
        <f t="shared" ref="K134:L134" si="35">K135+K136+K137+K138+K139+K140</f>
        <v>0</v>
      </c>
      <c r="L134" s="177">
        <f t="shared" si="35"/>
        <v>0</v>
      </c>
    </row>
    <row r="135" spans="1:12" s="24" customFormat="1" ht="43.9" hidden="1" customHeight="1" x14ac:dyDescent="0.3">
      <c r="A135" s="77"/>
      <c r="B135" s="59" t="s">
        <v>657</v>
      </c>
      <c r="C135" s="60" t="s">
        <v>7</v>
      </c>
      <c r="D135" s="60">
        <v>2</v>
      </c>
      <c r="E135" s="60" t="s">
        <v>357</v>
      </c>
      <c r="F135" s="60" t="s">
        <v>358</v>
      </c>
      <c r="G135" s="51" t="s">
        <v>187</v>
      </c>
      <c r="H135" s="51" t="s">
        <v>36</v>
      </c>
      <c r="I135" s="51" t="s">
        <v>7</v>
      </c>
      <c r="J135" s="178">
        <v>0</v>
      </c>
      <c r="K135" s="178">
        <v>0</v>
      </c>
      <c r="L135" s="178">
        <v>0</v>
      </c>
    </row>
    <row r="136" spans="1:12" s="24" customFormat="1" ht="43.15" hidden="1" customHeight="1" x14ac:dyDescent="0.3">
      <c r="A136" s="77"/>
      <c r="B136" s="59" t="s">
        <v>658</v>
      </c>
      <c r="C136" s="60" t="s">
        <v>7</v>
      </c>
      <c r="D136" s="60">
        <v>2</v>
      </c>
      <c r="E136" s="60" t="s">
        <v>357</v>
      </c>
      <c r="F136" s="60" t="s">
        <v>358</v>
      </c>
      <c r="G136" s="51" t="s">
        <v>187</v>
      </c>
      <c r="H136" s="51" t="s">
        <v>36</v>
      </c>
      <c r="I136" s="51" t="s">
        <v>7</v>
      </c>
      <c r="J136" s="178">
        <v>0</v>
      </c>
      <c r="K136" s="178">
        <v>0</v>
      </c>
      <c r="L136" s="178">
        <v>0</v>
      </c>
    </row>
    <row r="137" spans="1:12" s="24" customFormat="1" ht="49.15" hidden="1" customHeight="1" x14ac:dyDescent="0.3">
      <c r="A137" s="77"/>
      <c r="B137" s="59" t="s">
        <v>659</v>
      </c>
      <c r="C137" s="60" t="s">
        <v>7</v>
      </c>
      <c r="D137" s="60">
        <v>2</v>
      </c>
      <c r="E137" s="60" t="s">
        <v>357</v>
      </c>
      <c r="F137" s="60" t="s">
        <v>358</v>
      </c>
      <c r="G137" s="51" t="s">
        <v>187</v>
      </c>
      <c r="H137" s="51" t="s">
        <v>36</v>
      </c>
      <c r="I137" s="51" t="s">
        <v>7</v>
      </c>
      <c r="J137" s="178"/>
      <c r="K137" s="178"/>
      <c r="L137" s="178"/>
    </row>
    <row r="138" spans="1:12" s="24" customFormat="1" ht="49.15" hidden="1" customHeight="1" x14ac:dyDescent="0.3">
      <c r="A138" s="77"/>
      <c r="B138" s="59" t="s">
        <v>660</v>
      </c>
      <c r="C138" s="60" t="s">
        <v>7</v>
      </c>
      <c r="D138" s="60">
        <v>2</v>
      </c>
      <c r="E138" s="60" t="s">
        <v>357</v>
      </c>
      <c r="F138" s="60" t="s">
        <v>358</v>
      </c>
      <c r="G138" s="51" t="s">
        <v>196</v>
      </c>
      <c r="H138" s="51" t="s">
        <v>36</v>
      </c>
      <c r="I138" s="51" t="s">
        <v>7</v>
      </c>
      <c r="J138" s="178"/>
      <c r="K138" s="178"/>
      <c r="L138" s="178">
        <v>0</v>
      </c>
    </row>
    <row r="139" spans="1:12" s="24" customFormat="1" ht="52.15" hidden="1" customHeight="1" x14ac:dyDescent="0.3">
      <c r="A139" s="77"/>
      <c r="B139" s="59" t="s">
        <v>661</v>
      </c>
      <c r="C139" s="60" t="s">
        <v>7</v>
      </c>
      <c r="D139" s="60">
        <v>2</v>
      </c>
      <c r="E139" s="60" t="s">
        <v>357</v>
      </c>
      <c r="F139" s="60" t="s">
        <v>358</v>
      </c>
      <c r="G139" s="51" t="s">
        <v>196</v>
      </c>
      <c r="H139" s="51" t="s">
        <v>36</v>
      </c>
      <c r="I139" s="51" t="s">
        <v>7</v>
      </c>
      <c r="J139" s="178"/>
      <c r="K139" s="178"/>
      <c r="L139" s="178">
        <v>0</v>
      </c>
    </row>
    <row r="140" spans="1:12" s="24" customFormat="1" ht="21.75" hidden="1" customHeight="1" x14ac:dyDescent="0.3">
      <c r="A140" s="77"/>
      <c r="B140" s="59" t="s">
        <v>662</v>
      </c>
      <c r="C140" s="60" t="s">
        <v>7</v>
      </c>
      <c r="D140" s="60">
        <v>2</v>
      </c>
      <c r="E140" s="60" t="s">
        <v>357</v>
      </c>
      <c r="F140" s="60" t="s">
        <v>358</v>
      </c>
      <c r="G140" s="51" t="s">
        <v>196</v>
      </c>
      <c r="H140" s="51" t="s">
        <v>36</v>
      </c>
      <c r="I140" s="51" t="s">
        <v>7</v>
      </c>
      <c r="J140" s="178"/>
      <c r="K140" s="178"/>
      <c r="L140" s="178">
        <v>0</v>
      </c>
    </row>
    <row r="141" spans="1:12" s="1" customFormat="1" ht="16.5" x14ac:dyDescent="0.25">
      <c r="A141" s="175" t="s">
        <v>140</v>
      </c>
      <c r="B141" s="50" t="s">
        <v>15</v>
      </c>
      <c r="C141" s="58" t="s">
        <v>7</v>
      </c>
      <c r="D141" s="58">
        <v>3</v>
      </c>
      <c r="E141" s="58" t="s">
        <v>2</v>
      </c>
      <c r="F141" s="58" t="s">
        <v>3</v>
      </c>
      <c r="G141" s="97"/>
      <c r="H141" s="97"/>
      <c r="I141" s="97"/>
      <c r="J141" s="177">
        <f>SUM(J142+J149+J153+J157+J161+J164+J167)</f>
        <v>248038.5</v>
      </c>
      <c r="K141" s="177">
        <f>SUM(K142+K149+K153+K157+K161)</f>
        <v>122809.20000000001</v>
      </c>
      <c r="L141" s="177">
        <f>SUM(L142+L149+L153+L157+L161)</f>
        <v>126658.4</v>
      </c>
    </row>
    <row r="142" spans="1:12" s="2" customFormat="1" ht="31.5" x14ac:dyDescent="0.25">
      <c r="A142" s="175" t="s">
        <v>141</v>
      </c>
      <c r="B142" s="63" t="s">
        <v>16</v>
      </c>
      <c r="C142" s="58" t="s">
        <v>7</v>
      </c>
      <c r="D142" s="58">
        <v>3</v>
      </c>
      <c r="E142" s="58" t="s">
        <v>1</v>
      </c>
      <c r="F142" s="58" t="s">
        <v>3</v>
      </c>
      <c r="G142" s="97"/>
      <c r="H142" s="97"/>
      <c r="I142" s="97"/>
      <c r="J142" s="177">
        <f>SUM(J143+J147)</f>
        <v>33335</v>
      </c>
      <c r="K142" s="177">
        <f t="shared" ref="K142:L142" si="36">SUM(K143+K147)</f>
        <v>29667.5</v>
      </c>
      <c r="L142" s="177">
        <f t="shared" si="36"/>
        <v>29896.400000000001</v>
      </c>
    </row>
    <row r="143" spans="1:12" s="4" customFormat="1" ht="31.5" x14ac:dyDescent="0.3">
      <c r="A143" s="175"/>
      <c r="B143" s="50" t="s">
        <v>12</v>
      </c>
      <c r="C143" s="58" t="s">
        <v>7</v>
      </c>
      <c r="D143" s="58">
        <v>3</v>
      </c>
      <c r="E143" s="58" t="s">
        <v>1</v>
      </c>
      <c r="F143" s="58" t="s">
        <v>11</v>
      </c>
      <c r="G143" s="97"/>
      <c r="H143" s="97"/>
      <c r="I143" s="97"/>
      <c r="J143" s="177">
        <f>+J144+J145+J146</f>
        <v>32885</v>
      </c>
      <c r="K143" s="177">
        <f t="shared" ref="K143:L143" si="37">+K144+K145+K146</f>
        <v>29667.5</v>
      </c>
      <c r="L143" s="177">
        <f t="shared" si="37"/>
        <v>29896.400000000001</v>
      </c>
    </row>
    <row r="144" spans="1:12" s="24" customFormat="1" x14ac:dyDescent="0.3">
      <c r="A144" s="77"/>
      <c r="B144" s="59" t="s">
        <v>186</v>
      </c>
      <c r="C144" s="60" t="s">
        <v>7</v>
      </c>
      <c r="D144" s="60">
        <v>3</v>
      </c>
      <c r="E144" s="60" t="s">
        <v>1</v>
      </c>
      <c r="F144" s="60" t="s">
        <v>11</v>
      </c>
      <c r="G144" s="51" t="s">
        <v>187</v>
      </c>
      <c r="H144" s="51" t="s">
        <v>36</v>
      </c>
      <c r="I144" s="51" t="s">
        <v>4</v>
      </c>
      <c r="J144" s="178">
        <v>20831.8</v>
      </c>
      <c r="K144" s="178">
        <v>17273.8</v>
      </c>
      <c r="L144" s="178">
        <v>17451.8</v>
      </c>
    </row>
    <row r="145" spans="1:15" s="24" customFormat="1" ht="31.5" x14ac:dyDescent="0.3">
      <c r="A145" s="77"/>
      <c r="B145" s="59" t="s">
        <v>373</v>
      </c>
      <c r="C145" s="60" t="s">
        <v>7</v>
      </c>
      <c r="D145" s="60" t="s">
        <v>84</v>
      </c>
      <c r="E145" s="60" t="s">
        <v>1</v>
      </c>
      <c r="F145" s="60" t="s">
        <v>11</v>
      </c>
      <c r="G145" s="102" t="s">
        <v>196</v>
      </c>
      <c r="H145" s="102" t="s">
        <v>36</v>
      </c>
      <c r="I145" s="102" t="s">
        <v>4</v>
      </c>
      <c r="J145" s="178">
        <v>8971.2000000000007</v>
      </c>
      <c r="K145" s="178">
        <v>9311.7000000000007</v>
      </c>
      <c r="L145" s="178">
        <v>9362.6</v>
      </c>
    </row>
    <row r="146" spans="1:15" s="24" customFormat="1" ht="15.6" customHeight="1" x14ac:dyDescent="0.3">
      <c r="A146" s="77"/>
      <c r="B146" s="59" t="s">
        <v>190</v>
      </c>
      <c r="C146" s="60" t="s">
        <v>7</v>
      </c>
      <c r="D146" s="60">
        <v>3</v>
      </c>
      <c r="E146" s="60" t="s">
        <v>1</v>
      </c>
      <c r="F146" s="60" t="s">
        <v>11</v>
      </c>
      <c r="G146" s="102" t="s">
        <v>191</v>
      </c>
      <c r="H146" s="102" t="s">
        <v>36</v>
      </c>
      <c r="I146" s="102" t="s">
        <v>4</v>
      </c>
      <c r="J146" s="178">
        <v>3082</v>
      </c>
      <c r="K146" s="178">
        <v>3082</v>
      </c>
      <c r="L146" s="178">
        <v>3082</v>
      </c>
      <c r="M146" s="24">
        <v>1738</v>
      </c>
      <c r="N146" s="24">
        <v>1738</v>
      </c>
      <c r="O146" s="24">
        <v>1738</v>
      </c>
    </row>
    <row r="147" spans="1:15" s="24" customFormat="1" ht="47.25" x14ac:dyDescent="0.3">
      <c r="A147" s="77"/>
      <c r="B147" s="59" t="s">
        <v>626</v>
      </c>
      <c r="C147" s="58" t="s">
        <v>7</v>
      </c>
      <c r="D147" s="58" t="s">
        <v>84</v>
      </c>
      <c r="E147" s="58" t="s">
        <v>1</v>
      </c>
      <c r="F147" s="58" t="s">
        <v>329</v>
      </c>
      <c r="G147" s="112"/>
      <c r="H147" s="112"/>
      <c r="I147" s="112"/>
      <c r="J147" s="177">
        <f>+J148</f>
        <v>450</v>
      </c>
      <c r="K147" s="177">
        <f t="shared" ref="K147:L147" si="38">+K148</f>
        <v>0</v>
      </c>
      <c r="L147" s="177">
        <f t="shared" si="38"/>
        <v>0</v>
      </c>
    </row>
    <row r="148" spans="1:15" s="24" customFormat="1" x14ac:dyDescent="0.3">
      <c r="A148" s="77"/>
      <c r="B148" s="59" t="s">
        <v>186</v>
      </c>
      <c r="C148" s="60" t="s">
        <v>7</v>
      </c>
      <c r="D148" s="60" t="s">
        <v>84</v>
      </c>
      <c r="E148" s="60" t="s">
        <v>1</v>
      </c>
      <c r="F148" s="60" t="s">
        <v>329</v>
      </c>
      <c r="G148" s="102" t="s">
        <v>187</v>
      </c>
      <c r="H148" s="102" t="s">
        <v>36</v>
      </c>
      <c r="I148" s="102" t="s">
        <v>4</v>
      </c>
      <c r="J148" s="178">
        <v>450</v>
      </c>
      <c r="K148" s="178">
        <v>0</v>
      </c>
      <c r="L148" s="178">
        <v>0</v>
      </c>
    </row>
    <row r="149" spans="1:15" s="2" customFormat="1" ht="16.5" x14ac:dyDescent="0.25">
      <c r="A149" s="175" t="s">
        <v>142</v>
      </c>
      <c r="B149" s="63" t="s">
        <v>17</v>
      </c>
      <c r="C149" s="58" t="s">
        <v>7</v>
      </c>
      <c r="D149" s="58">
        <v>3</v>
      </c>
      <c r="E149" s="58" t="s">
        <v>7</v>
      </c>
      <c r="F149" s="58" t="s">
        <v>3</v>
      </c>
      <c r="G149" s="97"/>
      <c r="H149" s="97"/>
      <c r="I149" s="97"/>
      <c r="J149" s="177">
        <f>SUM(J150)</f>
        <v>87056</v>
      </c>
      <c r="K149" s="177">
        <f t="shared" ref="K149:L149" si="39">SUM(K150)</f>
        <v>90641.700000000012</v>
      </c>
      <c r="L149" s="177">
        <f t="shared" si="39"/>
        <v>94262</v>
      </c>
    </row>
    <row r="150" spans="1:15" s="4" customFormat="1" ht="31.5" x14ac:dyDescent="0.3">
      <c r="A150" s="175"/>
      <c r="B150" s="50" t="s">
        <v>12</v>
      </c>
      <c r="C150" s="58" t="s">
        <v>7</v>
      </c>
      <c r="D150" s="58">
        <v>3</v>
      </c>
      <c r="E150" s="58" t="s">
        <v>7</v>
      </c>
      <c r="F150" s="58" t="s">
        <v>11</v>
      </c>
      <c r="G150" s="97"/>
      <c r="H150" s="97"/>
      <c r="I150" s="97"/>
      <c r="J150" s="177">
        <f>SUM(J151+J152)</f>
        <v>87056</v>
      </c>
      <c r="K150" s="177">
        <f t="shared" ref="K150:L150" si="40">SUM(K151+K152)</f>
        <v>90641.700000000012</v>
      </c>
      <c r="L150" s="177">
        <f t="shared" si="40"/>
        <v>94262</v>
      </c>
    </row>
    <row r="151" spans="1:15" s="24" customFormat="1" ht="31.5" x14ac:dyDescent="0.3">
      <c r="A151" s="77"/>
      <c r="B151" s="59" t="s">
        <v>216</v>
      </c>
      <c r="C151" s="60" t="s">
        <v>7</v>
      </c>
      <c r="D151" s="60">
        <v>3</v>
      </c>
      <c r="E151" s="60" t="s">
        <v>7</v>
      </c>
      <c r="F151" s="60" t="s">
        <v>11</v>
      </c>
      <c r="G151" s="51" t="s">
        <v>189</v>
      </c>
      <c r="H151" s="51" t="s">
        <v>36</v>
      </c>
      <c r="I151" s="51" t="s">
        <v>4</v>
      </c>
      <c r="J151" s="178">
        <v>54954</v>
      </c>
      <c r="K151" s="178">
        <v>57256.3</v>
      </c>
      <c r="L151" s="178">
        <v>59544.2</v>
      </c>
      <c r="M151" s="24">
        <v>2174</v>
      </c>
      <c r="N151" s="24">
        <v>2174</v>
      </c>
      <c r="O151" s="24">
        <v>2174</v>
      </c>
    </row>
    <row r="152" spans="1:15" s="24" customFormat="1" ht="31.5" x14ac:dyDescent="0.3">
      <c r="A152" s="77"/>
      <c r="B152" s="59" t="s">
        <v>373</v>
      </c>
      <c r="C152" s="60" t="s">
        <v>7</v>
      </c>
      <c r="D152" s="60">
        <v>3</v>
      </c>
      <c r="E152" s="60" t="s">
        <v>7</v>
      </c>
      <c r="F152" s="60" t="s">
        <v>11</v>
      </c>
      <c r="G152" s="51" t="s">
        <v>196</v>
      </c>
      <c r="H152" s="51" t="s">
        <v>36</v>
      </c>
      <c r="I152" s="51" t="s">
        <v>4</v>
      </c>
      <c r="J152" s="178">
        <v>32102</v>
      </c>
      <c r="K152" s="178">
        <v>33385.4</v>
      </c>
      <c r="L152" s="178">
        <v>34717.800000000003</v>
      </c>
    </row>
    <row r="153" spans="1:15" s="2" customFormat="1" ht="31.5" x14ac:dyDescent="0.25">
      <c r="A153" s="175" t="s">
        <v>143</v>
      </c>
      <c r="B153" s="63" t="s">
        <v>18</v>
      </c>
      <c r="C153" s="58" t="s">
        <v>7</v>
      </c>
      <c r="D153" s="58">
        <v>3</v>
      </c>
      <c r="E153" s="58" t="s">
        <v>4</v>
      </c>
      <c r="F153" s="58" t="s">
        <v>3</v>
      </c>
      <c r="G153" s="97"/>
      <c r="H153" s="97"/>
      <c r="I153" s="97"/>
      <c r="J153" s="177">
        <f t="shared" ref="J153:L153" si="41">SUM(J154)</f>
        <v>2500</v>
      </c>
      <c r="K153" s="177">
        <f t="shared" si="41"/>
        <v>2500</v>
      </c>
      <c r="L153" s="177">
        <f t="shared" si="41"/>
        <v>2500</v>
      </c>
    </row>
    <row r="154" spans="1:15" s="4" customFormat="1" ht="31.5" x14ac:dyDescent="0.3">
      <c r="A154" s="175"/>
      <c r="B154" s="50" t="s">
        <v>12</v>
      </c>
      <c r="C154" s="58" t="s">
        <v>7</v>
      </c>
      <c r="D154" s="58">
        <v>3</v>
      </c>
      <c r="E154" s="58" t="s">
        <v>4</v>
      </c>
      <c r="F154" s="58" t="s">
        <v>11</v>
      </c>
      <c r="G154" s="97"/>
      <c r="H154" s="97"/>
      <c r="I154" s="97"/>
      <c r="J154" s="177">
        <f>SUM(J155+J156)</f>
        <v>2500</v>
      </c>
      <c r="K154" s="177">
        <f>SUM(K155+K156)</f>
        <v>2500</v>
      </c>
      <c r="L154" s="177">
        <f>SUM(L155+L156)</f>
        <v>2500</v>
      </c>
    </row>
    <row r="155" spans="1:15" s="24" customFormat="1" x14ac:dyDescent="0.3">
      <c r="A155" s="77"/>
      <c r="B155" s="59" t="s">
        <v>186</v>
      </c>
      <c r="C155" s="60" t="s">
        <v>7</v>
      </c>
      <c r="D155" s="60">
        <v>3</v>
      </c>
      <c r="E155" s="60" t="s">
        <v>4</v>
      </c>
      <c r="F155" s="60" t="s">
        <v>11</v>
      </c>
      <c r="G155" s="51" t="s">
        <v>187</v>
      </c>
      <c r="H155" s="51" t="s">
        <v>36</v>
      </c>
      <c r="I155" s="51" t="s">
        <v>4</v>
      </c>
      <c r="J155" s="178">
        <v>2500</v>
      </c>
      <c r="K155" s="178">
        <v>2500</v>
      </c>
      <c r="L155" s="178">
        <v>2500</v>
      </c>
    </row>
    <row r="156" spans="1:15" s="24" customFormat="1" ht="29.45" hidden="1" customHeight="1" x14ac:dyDescent="0.3">
      <c r="A156" s="77"/>
      <c r="B156" s="59" t="s">
        <v>216</v>
      </c>
      <c r="C156" s="60" t="s">
        <v>7</v>
      </c>
      <c r="D156" s="60" t="s">
        <v>84</v>
      </c>
      <c r="E156" s="60" t="s">
        <v>4</v>
      </c>
      <c r="F156" s="72" t="s">
        <v>11</v>
      </c>
      <c r="G156" s="51" t="s">
        <v>189</v>
      </c>
      <c r="H156" s="111" t="s">
        <v>36</v>
      </c>
      <c r="I156" s="51" t="s">
        <v>4</v>
      </c>
      <c r="J156" s="178">
        <v>0</v>
      </c>
      <c r="K156" s="178">
        <v>0</v>
      </c>
      <c r="L156" s="178">
        <v>0</v>
      </c>
    </row>
    <row r="157" spans="1:15" s="24" customFormat="1" ht="0.6" hidden="1" customHeight="1" x14ac:dyDescent="0.3">
      <c r="A157" s="175" t="s">
        <v>367</v>
      </c>
      <c r="B157" s="50" t="s">
        <v>364</v>
      </c>
      <c r="C157" s="58" t="s">
        <v>7</v>
      </c>
      <c r="D157" s="58" t="s">
        <v>84</v>
      </c>
      <c r="E157" s="58" t="s">
        <v>365</v>
      </c>
      <c r="F157" s="92" t="s">
        <v>366</v>
      </c>
      <c r="G157" s="105"/>
      <c r="H157" s="111"/>
      <c r="I157" s="69"/>
      <c r="J157" s="177">
        <f>+J158+J160+J159</f>
        <v>0</v>
      </c>
      <c r="K157" s="177">
        <f t="shared" ref="K157:L157" si="42">+K158+K160</f>
        <v>0</v>
      </c>
      <c r="L157" s="177">
        <f t="shared" si="42"/>
        <v>0</v>
      </c>
    </row>
    <row r="158" spans="1:15" s="24" customFormat="1" ht="64.900000000000006" hidden="1" customHeight="1" x14ac:dyDescent="0.3">
      <c r="A158" s="77"/>
      <c r="B158" s="50" t="s">
        <v>663</v>
      </c>
      <c r="C158" s="60" t="s">
        <v>7</v>
      </c>
      <c r="D158" s="60" t="s">
        <v>84</v>
      </c>
      <c r="E158" s="60" t="s">
        <v>365</v>
      </c>
      <c r="F158" s="60" t="s">
        <v>366</v>
      </c>
      <c r="G158" s="51" t="s">
        <v>196</v>
      </c>
      <c r="H158" s="51" t="s">
        <v>36</v>
      </c>
      <c r="I158" s="51" t="s">
        <v>4</v>
      </c>
      <c r="J158" s="178">
        <v>0</v>
      </c>
      <c r="K158" s="178">
        <v>0</v>
      </c>
      <c r="L158" s="178">
        <v>0</v>
      </c>
    </row>
    <row r="159" spans="1:15" s="24" customFormat="1" ht="65.45" hidden="1" customHeight="1" x14ac:dyDescent="0.3">
      <c r="A159" s="77"/>
      <c r="B159" s="50" t="s">
        <v>664</v>
      </c>
      <c r="C159" s="60" t="s">
        <v>7</v>
      </c>
      <c r="D159" s="60" t="s">
        <v>84</v>
      </c>
      <c r="E159" s="60" t="s">
        <v>365</v>
      </c>
      <c r="F159" s="60" t="s">
        <v>366</v>
      </c>
      <c r="G159" s="51" t="s">
        <v>196</v>
      </c>
      <c r="H159" s="51" t="s">
        <v>36</v>
      </c>
      <c r="I159" s="51" t="s">
        <v>4</v>
      </c>
      <c r="J159" s="178">
        <v>0</v>
      </c>
      <c r="K159" s="178">
        <v>0</v>
      </c>
      <c r="L159" s="178">
        <v>0</v>
      </c>
    </row>
    <row r="160" spans="1:15" s="24" customFormat="1" ht="63" hidden="1" x14ac:dyDescent="0.3">
      <c r="A160" s="77"/>
      <c r="B160" s="50" t="s">
        <v>665</v>
      </c>
      <c r="C160" s="60" t="s">
        <v>7</v>
      </c>
      <c r="D160" s="60" t="s">
        <v>84</v>
      </c>
      <c r="E160" s="60" t="s">
        <v>365</v>
      </c>
      <c r="F160" s="60" t="s">
        <v>366</v>
      </c>
      <c r="G160" s="51" t="s">
        <v>196</v>
      </c>
      <c r="H160" s="51" t="s">
        <v>36</v>
      </c>
      <c r="I160" s="51" t="s">
        <v>4</v>
      </c>
      <c r="J160" s="178">
        <v>0</v>
      </c>
      <c r="K160" s="178">
        <v>0</v>
      </c>
      <c r="L160" s="178">
        <v>0</v>
      </c>
    </row>
    <row r="161" spans="1:12" s="24" customFormat="1" ht="31.9" hidden="1" customHeight="1" x14ac:dyDescent="0.3">
      <c r="A161" s="175" t="s">
        <v>385</v>
      </c>
      <c r="B161" s="63" t="s">
        <v>384</v>
      </c>
      <c r="C161" s="58" t="s">
        <v>7</v>
      </c>
      <c r="D161" s="58" t="s">
        <v>84</v>
      </c>
      <c r="E161" s="58" t="s">
        <v>388</v>
      </c>
      <c r="F161" s="58" t="s">
        <v>389</v>
      </c>
      <c r="G161" s="98"/>
      <c r="H161" s="99"/>
      <c r="I161" s="100"/>
      <c r="J161" s="177">
        <f>+J162+J163</f>
        <v>0</v>
      </c>
      <c r="K161" s="177">
        <f t="shared" ref="K161:L161" si="43">+K162+K163</f>
        <v>0</v>
      </c>
      <c r="L161" s="177">
        <f t="shared" si="43"/>
        <v>0</v>
      </c>
    </row>
    <row r="162" spans="1:12" s="24" customFormat="1" ht="47.25" hidden="1" x14ac:dyDescent="0.3">
      <c r="A162" s="175"/>
      <c r="B162" s="59" t="s">
        <v>666</v>
      </c>
      <c r="C162" s="60" t="s">
        <v>7</v>
      </c>
      <c r="D162" s="60" t="s">
        <v>84</v>
      </c>
      <c r="E162" s="60" t="s">
        <v>388</v>
      </c>
      <c r="F162" s="60" t="s">
        <v>389</v>
      </c>
      <c r="G162" s="51" t="s">
        <v>196</v>
      </c>
      <c r="H162" s="51" t="s">
        <v>36</v>
      </c>
      <c r="I162" s="51" t="s">
        <v>4</v>
      </c>
      <c r="J162" s="178">
        <v>0</v>
      </c>
      <c r="K162" s="178">
        <v>0</v>
      </c>
      <c r="L162" s="178">
        <v>0</v>
      </c>
    </row>
    <row r="163" spans="1:12" s="24" customFormat="1" ht="51.6" hidden="1" customHeight="1" x14ac:dyDescent="0.3">
      <c r="A163" s="77"/>
      <c r="B163" s="59" t="s">
        <v>667</v>
      </c>
      <c r="C163" s="60" t="s">
        <v>7</v>
      </c>
      <c r="D163" s="60" t="s">
        <v>84</v>
      </c>
      <c r="E163" s="60" t="s">
        <v>388</v>
      </c>
      <c r="F163" s="60" t="s">
        <v>389</v>
      </c>
      <c r="G163" s="51" t="s">
        <v>196</v>
      </c>
      <c r="H163" s="51" t="s">
        <v>36</v>
      </c>
      <c r="I163" s="51" t="s">
        <v>4</v>
      </c>
      <c r="J163" s="178">
        <v>0</v>
      </c>
      <c r="K163" s="178">
        <v>0</v>
      </c>
      <c r="L163" s="178">
        <v>0</v>
      </c>
    </row>
    <row r="164" spans="1:12" s="39" customFormat="1" ht="47.25" hidden="1" x14ac:dyDescent="0.3">
      <c r="A164" s="175" t="s">
        <v>367</v>
      </c>
      <c r="B164" s="63" t="s">
        <v>404</v>
      </c>
      <c r="C164" s="58" t="s">
        <v>7</v>
      </c>
      <c r="D164" s="58" t="s">
        <v>84</v>
      </c>
      <c r="E164" s="58" t="s">
        <v>388</v>
      </c>
      <c r="F164" s="58" t="s">
        <v>3</v>
      </c>
      <c r="G164" s="106"/>
      <c r="H164" s="107"/>
      <c r="I164" s="108"/>
      <c r="J164" s="177">
        <f>+J165+J166</f>
        <v>0</v>
      </c>
      <c r="K164" s="177">
        <f t="shared" ref="K164:L164" si="44">+K165+K166</f>
        <v>0</v>
      </c>
      <c r="L164" s="177">
        <f t="shared" si="44"/>
        <v>0</v>
      </c>
    </row>
    <row r="165" spans="1:12" s="24" customFormat="1" hidden="1" x14ac:dyDescent="0.3">
      <c r="A165" s="77"/>
      <c r="B165" s="59" t="s">
        <v>405</v>
      </c>
      <c r="C165" s="60" t="s">
        <v>7</v>
      </c>
      <c r="D165" s="60" t="s">
        <v>84</v>
      </c>
      <c r="E165" s="60" t="s">
        <v>388</v>
      </c>
      <c r="F165" s="60" t="s">
        <v>406</v>
      </c>
      <c r="G165" s="51" t="s">
        <v>187</v>
      </c>
      <c r="H165" s="51" t="s">
        <v>36</v>
      </c>
      <c r="I165" s="51" t="s">
        <v>4</v>
      </c>
      <c r="J165" s="178">
        <v>0</v>
      </c>
      <c r="K165" s="178">
        <v>0</v>
      </c>
      <c r="L165" s="178">
        <v>0</v>
      </c>
    </row>
    <row r="166" spans="1:12" s="24" customFormat="1" hidden="1" x14ac:dyDescent="0.3">
      <c r="A166" s="77"/>
      <c r="B166" s="59" t="s">
        <v>270</v>
      </c>
      <c r="C166" s="60" t="s">
        <v>7</v>
      </c>
      <c r="D166" s="60" t="s">
        <v>84</v>
      </c>
      <c r="E166" s="60" t="s">
        <v>388</v>
      </c>
      <c r="F166" s="60" t="s">
        <v>406</v>
      </c>
      <c r="G166" s="51" t="s">
        <v>187</v>
      </c>
      <c r="H166" s="51" t="s">
        <v>36</v>
      </c>
      <c r="I166" s="51" t="s">
        <v>4</v>
      </c>
      <c r="J166" s="178"/>
      <c r="K166" s="178">
        <v>0</v>
      </c>
      <c r="L166" s="178">
        <v>0</v>
      </c>
    </row>
    <row r="167" spans="1:12" s="13" customFormat="1" ht="31.5" x14ac:dyDescent="0.3">
      <c r="A167" s="175"/>
      <c r="B167" s="50" t="s">
        <v>584</v>
      </c>
      <c r="C167" s="58" t="s">
        <v>7</v>
      </c>
      <c r="D167" s="58" t="s">
        <v>84</v>
      </c>
      <c r="E167" s="58" t="s">
        <v>586</v>
      </c>
      <c r="F167" s="58" t="s">
        <v>3</v>
      </c>
      <c r="G167" s="113"/>
      <c r="H167" s="114"/>
      <c r="I167" s="115"/>
      <c r="J167" s="177">
        <f>+J168+J172</f>
        <v>125147.5</v>
      </c>
      <c r="K167" s="177">
        <f t="shared" ref="K167:L167" si="45">+K168+K172</f>
        <v>0</v>
      </c>
      <c r="L167" s="177">
        <f t="shared" si="45"/>
        <v>0</v>
      </c>
    </row>
    <row r="168" spans="1:12" s="4" customFormat="1" ht="31.5" x14ac:dyDescent="0.3">
      <c r="A168" s="175"/>
      <c r="B168" s="50" t="s">
        <v>606</v>
      </c>
      <c r="C168" s="58" t="s">
        <v>7</v>
      </c>
      <c r="D168" s="58" t="s">
        <v>84</v>
      </c>
      <c r="E168" s="58" t="s">
        <v>586</v>
      </c>
      <c r="F168" s="58" t="s">
        <v>587</v>
      </c>
      <c r="G168" s="116"/>
      <c r="H168" s="117"/>
      <c r="I168" s="118"/>
      <c r="J168" s="177">
        <f>+J169+J170</f>
        <v>69637.8</v>
      </c>
      <c r="K168" s="177">
        <f t="shared" ref="K168:L168" si="46">+K169+K170</f>
        <v>0</v>
      </c>
      <c r="L168" s="177">
        <f t="shared" si="46"/>
        <v>0</v>
      </c>
    </row>
    <row r="169" spans="1:12" s="24" customFormat="1" ht="31.5" x14ac:dyDescent="0.3">
      <c r="A169" s="77"/>
      <c r="B169" s="59" t="s">
        <v>585</v>
      </c>
      <c r="C169" s="60" t="s">
        <v>7</v>
      </c>
      <c r="D169" s="60" t="s">
        <v>84</v>
      </c>
      <c r="E169" s="60" t="s">
        <v>586</v>
      </c>
      <c r="F169" s="60" t="s">
        <v>587</v>
      </c>
      <c r="G169" s="51" t="s">
        <v>196</v>
      </c>
      <c r="H169" s="51" t="s">
        <v>36</v>
      </c>
      <c r="I169" s="51" t="s">
        <v>36</v>
      </c>
      <c r="J169" s="178">
        <v>69432.800000000003</v>
      </c>
      <c r="K169" s="178">
        <v>0</v>
      </c>
      <c r="L169" s="178">
        <v>0</v>
      </c>
    </row>
    <row r="170" spans="1:12" s="45" customFormat="1" ht="31.5" x14ac:dyDescent="0.3">
      <c r="A170" s="77"/>
      <c r="B170" s="59" t="s">
        <v>596</v>
      </c>
      <c r="C170" s="60" t="s">
        <v>7</v>
      </c>
      <c r="D170" s="60" t="s">
        <v>84</v>
      </c>
      <c r="E170" s="60" t="s">
        <v>586</v>
      </c>
      <c r="F170" s="60" t="s">
        <v>587</v>
      </c>
      <c r="G170" s="51" t="s">
        <v>196</v>
      </c>
      <c r="H170" s="51" t="s">
        <v>36</v>
      </c>
      <c r="I170" s="51" t="s">
        <v>36</v>
      </c>
      <c r="J170" s="178">
        <v>205</v>
      </c>
      <c r="K170" s="178">
        <v>0</v>
      </c>
      <c r="L170" s="178">
        <v>0</v>
      </c>
    </row>
    <row r="171" spans="1:12" s="45" customFormat="1" ht="47.25" x14ac:dyDescent="0.3">
      <c r="A171" s="77"/>
      <c r="B171" s="50" t="s">
        <v>607</v>
      </c>
      <c r="C171" s="58" t="s">
        <v>7</v>
      </c>
      <c r="D171" s="58" t="s">
        <v>84</v>
      </c>
      <c r="E171" s="58" t="s">
        <v>586</v>
      </c>
      <c r="F171" s="58" t="s">
        <v>608</v>
      </c>
      <c r="G171" s="98"/>
      <c r="H171" s="99"/>
      <c r="I171" s="100"/>
      <c r="J171" s="177">
        <f>+J172</f>
        <v>55509.7</v>
      </c>
      <c r="K171" s="177">
        <f t="shared" ref="K171:L171" si="47">+K172</f>
        <v>0</v>
      </c>
      <c r="L171" s="177">
        <f t="shared" si="47"/>
        <v>0</v>
      </c>
    </row>
    <row r="172" spans="1:12" s="45" customFormat="1" ht="31.5" x14ac:dyDescent="0.3">
      <c r="A172" s="77"/>
      <c r="B172" s="59" t="s">
        <v>585</v>
      </c>
      <c r="C172" s="60" t="s">
        <v>7</v>
      </c>
      <c r="D172" s="60" t="s">
        <v>84</v>
      </c>
      <c r="E172" s="60" t="s">
        <v>586</v>
      </c>
      <c r="F172" s="60" t="s">
        <v>608</v>
      </c>
      <c r="G172" s="51" t="s">
        <v>196</v>
      </c>
      <c r="H172" s="51" t="s">
        <v>36</v>
      </c>
      <c r="I172" s="51" t="s">
        <v>36</v>
      </c>
      <c r="J172" s="178">
        <v>55509.7</v>
      </c>
      <c r="K172" s="178">
        <v>0</v>
      </c>
      <c r="L172" s="178">
        <v>0</v>
      </c>
    </row>
    <row r="173" spans="1:12" s="1" customFormat="1" ht="16.5" x14ac:dyDescent="0.25">
      <c r="A173" s="175" t="s">
        <v>144</v>
      </c>
      <c r="B173" s="50" t="s">
        <v>19</v>
      </c>
      <c r="C173" s="58" t="s">
        <v>7</v>
      </c>
      <c r="D173" s="58">
        <v>4</v>
      </c>
      <c r="E173" s="58" t="s">
        <v>2</v>
      </c>
      <c r="F173" s="58" t="s">
        <v>3</v>
      </c>
      <c r="G173" s="97"/>
      <c r="H173" s="97"/>
      <c r="I173" s="97"/>
      <c r="J173" s="177">
        <f>SUM(J174)</f>
        <v>11097.2</v>
      </c>
      <c r="K173" s="177">
        <f t="shared" ref="K173:L173" si="48">SUM(K174)</f>
        <v>11405.8</v>
      </c>
      <c r="L173" s="177">
        <f t="shared" si="48"/>
        <v>11463.5</v>
      </c>
    </row>
    <row r="174" spans="1:12" s="2" customFormat="1" ht="31.5" x14ac:dyDescent="0.25">
      <c r="A174" s="175" t="s">
        <v>242</v>
      </c>
      <c r="B174" s="63" t="s">
        <v>521</v>
      </c>
      <c r="C174" s="58" t="s">
        <v>7</v>
      </c>
      <c r="D174" s="58">
        <v>4</v>
      </c>
      <c r="E174" s="58" t="s">
        <v>4</v>
      </c>
      <c r="F174" s="58" t="s">
        <v>3</v>
      </c>
      <c r="G174" s="97"/>
      <c r="H174" s="97"/>
      <c r="I174" s="97"/>
      <c r="J174" s="177">
        <f>+J175+J180</f>
        <v>11097.2</v>
      </c>
      <c r="K174" s="177">
        <f>SUM(K175+K180)</f>
        <v>11405.8</v>
      </c>
      <c r="L174" s="177">
        <f>SUM(L175+L180)</f>
        <v>11463.5</v>
      </c>
    </row>
    <row r="175" spans="1:12" s="4" customFormat="1" ht="31.5" x14ac:dyDescent="0.3">
      <c r="A175" s="175"/>
      <c r="B175" s="50" t="s">
        <v>309</v>
      </c>
      <c r="C175" s="58" t="s">
        <v>7</v>
      </c>
      <c r="D175" s="58">
        <v>4</v>
      </c>
      <c r="E175" s="58" t="s">
        <v>4</v>
      </c>
      <c r="F175" s="58" t="s">
        <v>238</v>
      </c>
      <c r="G175" s="97"/>
      <c r="H175" s="97"/>
      <c r="I175" s="97"/>
      <c r="J175" s="177">
        <f>+J176+J177+J178+J179</f>
        <v>7818.2</v>
      </c>
      <c r="K175" s="177">
        <f>+K176+K177+K178+K179</f>
        <v>8319.7999999999993</v>
      </c>
      <c r="L175" s="177">
        <f>+L176+L177+L178+L179</f>
        <v>8378.5</v>
      </c>
    </row>
    <row r="176" spans="1:12" s="24" customFormat="1" x14ac:dyDescent="0.3">
      <c r="A176" s="77"/>
      <c r="B176" s="59" t="s">
        <v>269</v>
      </c>
      <c r="C176" s="60" t="s">
        <v>7</v>
      </c>
      <c r="D176" s="60">
        <v>4</v>
      </c>
      <c r="E176" s="60" t="s">
        <v>4</v>
      </c>
      <c r="F176" s="60" t="s">
        <v>238</v>
      </c>
      <c r="G176" s="51" t="s">
        <v>187</v>
      </c>
      <c r="H176" s="51" t="s">
        <v>36</v>
      </c>
      <c r="I176" s="51" t="s">
        <v>38</v>
      </c>
      <c r="J176" s="178">
        <v>4283.5</v>
      </c>
      <c r="K176" s="178">
        <v>7254.8</v>
      </c>
      <c r="L176" s="178">
        <v>7305.5</v>
      </c>
    </row>
    <row r="177" spans="1:13" s="24" customFormat="1" ht="31.5" x14ac:dyDescent="0.3">
      <c r="A177" s="77"/>
      <c r="B177" s="59" t="s">
        <v>271</v>
      </c>
      <c r="C177" s="60" t="s">
        <v>7</v>
      </c>
      <c r="D177" s="60">
        <v>4</v>
      </c>
      <c r="E177" s="60" t="s">
        <v>4</v>
      </c>
      <c r="F177" s="60" t="s">
        <v>238</v>
      </c>
      <c r="G177" s="51" t="s">
        <v>196</v>
      </c>
      <c r="H177" s="51" t="s">
        <v>36</v>
      </c>
      <c r="I177" s="51" t="s">
        <v>38</v>
      </c>
      <c r="J177" s="178">
        <v>2533.9</v>
      </c>
      <c r="K177" s="178"/>
      <c r="L177" s="178"/>
      <c r="M177" s="24">
        <v>18</v>
      </c>
    </row>
    <row r="178" spans="1:13" s="24" customFormat="1" ht="15.75" customHeight="1" x14ac:dyDescent="0.3">
      <c r="A178" s="77"/>
      <c r="B178" s="59" t="s">
        <v>270</v>
      </c>
      <c r="C178" s="60" t="s">
        <v>7</v>
      </c>
      <c r="D178" s="60">
        <v>4</v>
      </c>
      <c r="E178" s="60" t="s">
        <v>4</v>
      </c>
      <c r="F178" s="60" t="s">
        <v>238</v>
      </c>
      <c r="G178" s="51" t="s">
        <v>187</v>
      </c>
      <c r="H178" s="51" t="s">
        <v>36</v>
      </c>
      <c r="I178" s="51" t="s">
        <v>38</v>
      </c>
      <c r="J178" s="178">
        <v>628.79999999999995</v>
      </c>
      <c r="K178" s="178">
        <v>1065</v>
      </c>
      <c r="L178" s="178">
        <v>1073</v>
      </c>
    </row>
    <row r="179" spans="1:13" s="24" customFormat="1" ht="31.5" x14ac:dyDescent="0.3">
      <c r="A179" s="77"/>
      <c r="B179" s="59" t="s">
        <v>272</v>
      </c>
      <c r="C179" s="60" t="s">
        <v>7</v>
      </c>
      <c r="D179" s="60">
        <v>4</v>
      </c>
      <c r="E179" s="60" t="s">
        <v>4</v>
      </c>
      <c r="F179" s="60" t="s">
        <v>238</v>
      </c>
      <c r="G179" s="51" t="s">
        <v>196</v>
      </c>
      <c r="H179" s="51" t="s">
        <v>36</v>
      </c>
      <c r="I179" s="51" t="s">
        <v>38</v>
      </c>
      <c r="J179" s="178">
        <v>372</v>
      </c>
      <c r="K179" s="178">
        <v>0</v>
      </c>
      <c r="L179" s="178">
        <v>0</v>
      </c>
    </row>
    <row r="180" spans="1:13" s="4" customFormat="1" x14ac:dyDescent="0.3">
      <c r="A180" s="175"/>
      <c r="B180" s="50" t="s">
        <v>310</v>
      </c>
      <c r="C180" s="58" t="s">
        <v>7</v>
      </c>
      <c r="D180" s="58">
        <v>4</v>
      </c>
      <c r="E180" s="58" t="s">
        <v>4</v>
      </c>
      <c r="F180" s="58" t="s">
        <v>239</v>
      </c>
      <c r="G180" s="97"/>
      <c r="H180" s="97"/>
      <c r="I180" s="97"/>
      <c r="J180" s="177">
        <f>+J181+J182+J183</f>
        <v>3279</v>
      </c>
      <c r="K180" s="177">
        <f>+K181+K182+K183</f>
        <v>3086</v>
      </c>
      <c r="L180" s="177">
        <f>+L181+L182+L183</f>
        <v>3085</v>
      </c>
    </row>
    <row r="181" spans="1:13" s="24" customFormat="1" x14ac:dyDescent="0.3">
      <c r="A181" s="77"/>
      <c r="B181" s="59" t="s">
        <v>273</v>
      </c>
      <c r="C181" s="60" t="s">
        <v>7</v>
      </c>
      <c r="D181" s="60">
        <v>4</v>
      </c>
      <c r="E181" s="60" t="s">
        <v>4</v>
      </c>
      <c r="F181" s="60" t="s">
        <v>239</v>
      </c>
      <c r="G181" s="51" t="s">
        <v>191</v>
      </c>
      <c r="H181" s="51" t="s">
        <v>36</v>
      </c>
      <c r="I181" s="51" t="s">
        <v>38</v>
      </c>
      <c r="J181" s="178">
        <v>2859</v>
      </c>
      <c r="K181" s="178">
        <v>2691</v>
      </c>
      <c r="L181" s="178">
        <v>2690</v>
      </c>
    </row>
    <row r="182" spans="1:13" s="24" customFormat="1" ht="26.25" customHeight="1" x14ac:dyDescent="0.3">
      <c r="A182" s="77"/>
      <c r="B182" s="59" t="s">
        <v>374</v>
      </c>
      <c r="C182" s="60" t="s">
        <v>7</v>
      </c>
      <c r="D182" s="60">
        <v>4</v>
      </c>
      <c r="E182" s="60" t="s">
        <v>4</v>
      </c>
      <c r="F182" s="60" t="s">
        <v>239</v>
      </c>
      <c r="G182" s="51" t="s">
        <v>191</v>
      </c>
      <c r="H182" s="51" t="s">
        <v>36</v>
      </c>
      <c r="I182" s="51" t="s">
        <v>38</v>
      </c>
      <c r="J182" s="178">
        <v>420</v>
      </c>
      <c r="K182" s="178">
        <v>395</v>
      </c>
      <c r="L182" s="178">
        <v>395</v>
      </c>
    </row>
    <row r="183" spans="1:13" s="24" customFormat="1" ht="26.25" hidden="1" customHeight="1" x14ac:dyDescent="0.3">
      <c r="A183" s="77"/>
      <c r="B183" s="59" t="s">
        <v>272</v>
      </c>
      <c r="C183" s="60" t="s">
        <v>7</v>
      </c>
      <c r="D183" s="60" t="s">
        <v>86</v>
      </c>
      <c r="E183" s="60" t="s">
        <v>4</v>
      </c>
      <c r="F183" s="60" t="s">
        <v>239</v>
      </c>
      <c r="G183" s="51" t="s">
        <v>196</v>
      </c>
      <c r="H183" s="51" t="s">
        <v>36</v>
      </c>
      <c r="I183" s="51" t="s">
        <v>36</v>
      </c>
      <c r="J183" s="178"/>
      <c r="K183" s="178"/>
      <c r="L183" s="178"/>
    </row>
    <row r="184" spans="1:13" s="1" customFormat="1" ht="26.25" customHeight="1" x14ac:dyDescent="0.25">
      <c r="A184" s="175" t="s">
        <v>145</v>
      </c>
      <c r="B184" s="50" t="s">
        <v>22</v>
      </c>
      <c r="C184" s="58" t="s">
        <v>7</v>
      </c>
      <c r="D184" s="58">
        <v>5</v>
      </c>
      <c r="E184" s="58" t="s">
        <v>2</v>
      </c>
      <c r="F184" s="58" t="s">
        <v>3</v>
      </c>
      <c r="G184" s="97"/>
      <c r="H184" s="97"/>
      <c r="I184" s="97"/>
      <c r="J184" s="177">
        <f>SUM(J185+J189)</f>
        <v>30492</v>
      </c>
      <c r="K184" s="177">
        <f t="shared" ref="K184:L184" si="49">SUM(K185+K189)</f>
        <v>28908</v>
      </c>
      <c r="L184" s="177">
        <f t="shared" si="49"/>
        <v>30036</v>
      </c>
    </row>
    <row r="185" spans="1:13" s="2" customFormat="1" ht="63" x14ac:dyDescent="0.25">
      <c r="A185" s="175" t="s">
        <v>146</v>
      </c>
      <c r="B185" s="63" t="s">
        <v>562</v>
      </c>
      <c r="C185" s="58" t="s">
        <v>7</v>
      </c>
      <c r="D185" s="58" t="s">
        <v>23</v>
      </c>
      <c r="E185" s="58" t="s">
        <v>1</v>
      </c>
      <c r="F185" s="58" t="s">
        <v>3</v>
      </c>
      <c r="G185" s="97"/>
      <c r="H185" s="97"/>
      <c r="I185" s="97"/>
      <c r="J185" s="177">
        <f>SUM(J186)</f>
        <v>16963</v>
      </c>
      <c r="K185" s="177">
        <f t="shared" ref="K185:L185" si="50">SUM(K186)</f>
        <v>15753</v>
      </c>
      <c r="L185" s="177">
        <f t="shared" si="50"/>
        <v>16356</v>
      </c>
    </row>
    <row r="186" spans="1:13" s="4" customFormat="1" x14ac:dyDescent="0.3">
      <c r="A186" s="175"/>
      <c r="B186" s="50" t="s">
        <v>24</v>
      </c>
      <c r="C186" s="58" t="s">
        <v>7</v>
      </c>
      <c r="D186" s="58" t="s">
        <v>23</v>
      </c>
      <c r="E186" s="58" t="s">
        <v>1</v>
      </c>
      <c r="F186" s="58">
        <v>80300</v>
      </c>
      <c r="G186" s="97"/>
      <c r="H186" s="97"/>
      <c r="I186" s="97"/>
      <c r="J186" s="177">
        <f>SUM(J187:J188)</f>
        <v>16963</v>
      </c>
      <c r="K186" s="177">
        <f t="shared" ref="K186:L186" si="51">SUM(K187:K188)</f>
        <v>15753</v>
      </c>
      <c r="L186" s="177">
        <f t="shared" si="51"/>
        <v>16356</v>
      </c>
    </row>
    <row r="187" spans="1:13" s="24" customFormat="1" ht="31.5" x14ac:dyDescent="0.3">
      <c r="A187" s="77"/>
      <c r="B187" s="59" t="s">
        <v>216</v>
      </c>
      <c r="C187" s="60" t="s">
        <v>7</v>
      </c>
      <c r="D187" s="60" t="s">
        <v>23</v>
      </c>
      <c r="E187" s="60" t="s">
        <v>1</v>
      </c>
      <c r="F187" s="60">
        <v>80300</v>
      </c>
      <c r="G187" s="51" t="s">
        <v>189</v>
      </c>
      <c r="H187" s="51" t="s">
        <v>36</v>
      </c>
      <c r="I187" s="51" t="s">
        <v>38</v>
      </c>
      <c r="J187" s="178">
        <v>15883</v>
      </c>
      <c r="K187" s="178">
        <v>14757</v>
      </c>
      <c r="L187" s="178">
        <v>15344</v>
      </c>
    </row>
    <row r="188" spans="1:13" s="24" customFormat="1" x14ac:dyDescent="0.3">
      <c r="A188" s="77"/>
      <c r="B188" s="59" t="s">
        <v>186</v>
      </c>
      <c r="C188" s="60" t="s">
        <v>7</v>
      </c>
      <c r="D188" s="60" t="s">
        <v>23</v>
      </c>
      <c r="E188" s="60" t="s">
        <v>1</v>
      </c>
      <c r="F188" s="60">
        <v>80300</v>
      </c>
      <c r="G188" s="51" t="s">
        <v>187</v>
      </c>
      <c r="H188" s="51" t="s">
        <v>36</v>
      </c>
      <c r="I188" s="51" t="s">
        <v>38</v>
      </c>
      <c r="J188" s="178">
        <v>1080</v>
      </c>
      <c r="K188" s="178">
        <v>996</v>
      </c>
      <c r="L188" s="178">
        <v>1012</v>
      </c>
    </row>
    <row r="189" spans="1:13" s="2" customFormat="1" ht="63" x14ac:dyDescent="0.25">
      <c r="A189" s="175" t="s">
        <v>147</v>
      </c>
      <c r="B189" s="63" t="s">
        <v>522</v>
      </c>
      <c r="C189" s="58" t="s">
        <v>7</v>
      </c>
      <c r="D189" s="58">
        <v>5</v>
      </c>
      <c r="E189" s="58" t="s">
        <v>7</v>
      </c>
      <c r="F189" s="58" t="s">
        <v>3</v>
      </c>
      <c r="G189" s="97"/>
      <c r="H189" s="97"/>
      <c r="I189" s="97"/>
      <c r="J189" s="177">
        <f>SUM(J190)</f>
        <v>13529</v>
      </c>
      <c r="K189" s="177">
        <f t="shared" ref="K189:L189" si="52">SUM(K190)</f>
        <v>13155</v>
      </c>
      <c r="L189" s="177">
        <f t="shared" si="52"/>
        <v>13680</v>
      </c>
    </row>
    <row r="190" spans="1:13" s="4" customFormat="1" x14ac:dyDescent="0.3">
      <c r="A190" s="175"/>
      <c r="B190" s="50" t="s">
        <v>24</v>
      </c>
      <c r="C190" s="58" t="s">
        <v>7</v>
      </c>
      <c r="D190" s="58">
        <v>5</v>
      </c>
      <c r="E190" s="58" t="s">
        <v>7</v>
      </c>
      <c r="F190" s="58">
        <v>80300</v>
      </c>
      <c r="G190" s="97"/>
      <c r="H190" s="97"/>
      <c r="I190" s="97"/>
      <c r="J190" s="177">
        <f>SUM(J191:J193)</f>
        <v>13529</v>
      </c>
      <c r="K190" s="177">
        <f t="shared" ref="K190:L190" si="53">SUM(K191:K193)</f>
        <v>13155</v>
      </c>
      <c r="L190" s="177">
        <f t="shared" si="53"/>
        <v>13680</v>
      </c>
    </row>
    <row r="191" spans="1:13" s="24" customFormat="1" ht="31.5" x14ac:dyDescent="0.3">
      <c r="A191" s="77"/>
      <c r="B191" s="59" t="s">
        <v>216</v>
      </c>
      <c r="C191" s="60" t="s">
        <v>7</v>
      </c>
      <c r="D191" s="60">
        <v>5</v>
      </c>
      <c r="E191" s="60" t="s">
        <v>7</v>
      </c>
      <c r="F191" s="60">
        <v>80300</v>
      </c>
      <c r="G191" s="51" t="s">
        <v>189</v>
      </c>
      <c r="H191" s="51" t="s">
        <v>36</v>
      </c>
      <c r="I191" s="51" t="s">
        <v>38</v>
      </c>
      <c r="J191" s="178">
        <v>12677</v>
      </c>
      <c r="K191" s="178">
        <v>12336</v>
      </c>
      <c r="L191" s="178">
        <v>12829</v>
      </c>
    </row>
    <row r="192" spans="1:13" s="24" customFormat="1" x14ac:dyDescent="0.3">
      <c r="A192" s="77"/>
      <c r="B192" s="59" t="s">
        <v>186</v>
      </c>
      <c r="C192" s="60" t="s">
        <v>7</v>
      </c>
      <c r="D192" s="60">
        <v>5</v>
      </c>
      <c r="E192" s="60" t="s">
        <v>7</v>
      </c>
      <c r="F192" s="60">
        <v>80300</v>
      </c>
      <c r="G192" s="51" t="s">
        <v>187</v>
      </c>
      <c r="H192" s="51" t="s">
        <v>36</v>
      </c>
      <c r="I192" s="51" t="s">
        <v>38</v>
      </c>
      <c r="J192" s="178">
        <v>852</v>
      </c>
      <c r="K192" s="178">
        <v>819</v>
      </c>
      <c r="L192" s="178">
        <v>851</v>
      </c>
    </row>
    <row r="193" spans="1:12" s="24" customFormat="1" ht="24" customHeight="1" x14ac:dyDescent="0.3">
      <c r="A193" s="77"/>
      <c r="B193" s="59" t="s">
        <v>190</v>
      </c>
      <c r="C193" s="60" t="s">
        <v>7</v>
      </c>
      <c r="D193" s="60">
        <v>5</v>
      </c>
      <c r="E193" s="60" t="s">
        <v>7</v>
      </c>
      <c r="F193" s="60">
        <v>80300</v>
      </c>
      <c r="G193" s="51" t="s">
        <v>191</v>
      </c>
      <c r="H193" s="51" t="s">
        <v>36</v>
      </c>
      <c r="I193" s="51" t="s">
        <v>38</v>
      </c>
      <c r="J193" s="178">
        <v>0</v>
      </c>
      <c r="K193" s="178">
        <v>0</v>
      </c>
      <c r="L193" s="178">
        <v>0</v>
      </c>
    </row>
    <row r="194" spans="1:12" s="1" customFormat="1" ht="31.5" x14ac:dyDescent="0.25">
      <c r="A194" s="175" t="s">
        <v>148</v>
      </c>
      <c r="B194" s="50" t="s">
        <v>26</v>
      </c>
      <c r="C194" s="58" t="s">
        <v>7</v>
      </c>
      <c r="D194" s="58">
        <v>7</v>
      </c>
      <c r="E194" s="58" t="s">
        <v>539</v>
      </c>
      <c r="F194" s="58" t="s">
        <v>3</v>
      </c>
      <c r="G194" s="97"/>
      <c r="H194" s="97"/>
      <c r="I194" s="97"/>
      <c r="J194" s="177">
        <f>J198</f>
        <v>6738.8</v>
      </c>
      <c r="K194" s="177">
        <f t="shared" ref="K194:L194" si="54">K198</f>
        <v>5181.5</v>
      </c>
      <c r="L194" s="177">
        <f t="shared" si="54"/>
        <v>5181.5</v>
      </c>
    </row>
    <row r="195" spans="1:12" s="2" customFormat="1" ht="47.25" hidden="1" x14ac:dyDescent="0.25">
      <c r="A195" s="175" t="s">
        <v>149</v>
      </c>
      <c r="B195" s="63" t="s">
        <v>217</v>
      </c>
      <c r="C195" s="58" t="s">
        <v>7</v>
      </c>
      <c r="D195" s="58">
        <v>7</v>
      </c>
      <c r="E195" s="58" t="s">
        <v>4</v>
      </c>
      <c r="F195" s="58" t="s">
        <v>3</v>
      </c>
      <c r="G195" s="97"/>
      <c r="H195" s="97"/>
      <c r="I195" s="97"/>
      <c r="J195" s="177">
        <f>SUM(J196)</f>
        <v>0</v>
      </c>
      <c r="K195" s="177">
        <f t="shared" ref="K195:L196" si="55">SUM(K196)</f>
        <v>0</v>
      </c>
      <c r="L195" s="177">
        <f t="shared" si="55"/>
        <v>0</v>
      </c>
    </row>
    <row r="196" spans="1:12" s="4" customFormat="1" ht="18.75" hidden="1" customHeight="1" x14ac:dyDescent="0.3">
      <c r="A196" s="175"/>
      <c r="B196" s="50" t="s">
        <v>20</v>
      </c>
      <c r="C196" s="58" t="s">
        <v>7</v>
      </c>
      <c r="D196" s="58">
        <v>7</v>
      </c>
      <c r="E196" s="58" t="s">
        <v>4</v>
      </c>
      <c r="F196" s="58">
        <v>80280</v>
      </c>
      <c r="G196" s="97"/>
      <c r="H196" s="97"/>
      <c r="I196" s="97"/>
      <c r="J196" s="177">
        <f>SUM(J197)</f>
        <v>0</v>
      </c>
      <c r="K196" s="177">
        <f t="shared" si="55"/>
        <v>0</v>
      </c>
      <c r="L196" s="177">
        <f t="shared" si="55"/>
        <v>0</v>
      </c>
    </row>
    <row r="197" spans="1:12" s="24" customFormat="1" ht="16.149999999999999" hidden="1" customHeight="1" x14ac:dyDescent="0.3">
      <c r="A197" s="77"/>
      <c r="B197" s="59" t="s">
        <v>186</v>
      </c>
      <c r="C197" s="60" t="s">
        <v>7</v>
      </c>
      <c r="D197" s="60" t="s">
        <v>162</v>
      </c>
      <c r="E197" s="60" t="s">
        <v>4</v>
      </c>
      <c r="F197" s="60" t="s">
        <v>192</v>
      </c>
      <c r="G197" s="51" t="s">
        <v>187</v>
      </c>
      <c r="H197" s="51" t="s">
        <v>36</v>
      </c>
      <c r="I197" s="51" t="s">
        <v>36</v>
      </c>
      <c r="J197" s="178">
        <v>0</v>
      </c>
      <c r="K197" s="178">
        <v>0</v>
      </c>
      <c r="L197" s="178">
        <v>0</v>
      </c>
    </row>
    <row r="198" spans="1:12" s="24" customFormat="1" ht="40.5" customHeight="1" x14ac:dyDescent="0.3">
      <c r="A198" s="175" t="s">
        <v>149</v>
      </c>
      <c r="B198" s="119" t="s">
        <v>540</v>
      </c>
      <c r="C198" s="58" t="s">
        <v>7</v>
      </c>
      <c r="D198" s="58" t="s">
        <v>162</v>
      </c>
      <c r="E198" s="58" t="s">
        <v>539</v>
      </c>
      <c r="F198" s="58" t="s">
        <v>541</v>
      </c>
      <c r="G198" s="98"/>
      <c r="H198" s="99"/>
      <c r="I198" s="100"/>
      <c r="J198" s="178">
        <f>J199+J200</f>
        <v>6738.8</v>
      </c>
      <c r="K198" s="178">
        <f t="shared" ref="K198:L198" si="56">K199+K200</f>
        <v>5181.5</v>
      </c>
      <c r="L198" s="178">
        <f t="shared" si="56"/>
        <v>5181.5</v>
      </c>
    </row>
    <row r="199" spans="1:12" s="24" customFormat="1" ht="62.45" customHeight="1" x14ac:dyDescent="0.3">
      <c r="A199" s="77"/>
      <c r="B199" s="59" t="s">
        <v>545</v>
      </c>
      <c r="C199" s="60" t="s">
        <v>7</v>
      </c>
      <c r="D199" s="60" t="s">
        <v>162</v>
      </c>
      <c r="E199" s="60" t="s">
        <v>539</v>
      </c>
      <c r="F199" s="60" t="s">
        <v>541</v>
      </c>
      <c r="G199" s="56" t="s">
        <v>189</v>
      </c>
      <c r="H199" s="51" t="s">
        <v>36</v>
      </c>
      <c r="I199" s="51" t="s">
        <v>38</v>
      </c>
      <c r="J199" s="178">
        <v>5873.1</v>
      </c>
      <c r="K199" s="178">
        <v>4315.8</v>
      </c>
      <c r="L199" s="178">
        <v>4315.8</v>
      </c>
    </row>
    <row r="200" spans="1:12" s="24" customFormat="1" ht="62.45" customHeight="1" x14ac:dyDescent="0.3">
      <c r="A200" s="77"/>
      <c r="B200" s="59" t="s">
        <v>546</v>
      </c>
      <c r="C200" s="60" t="s">
        <v>7</v>
      </c>
      <c r="D200" s="60" t="s">
        <v>162</v>
      </c>
      <c r="E200" s="60" t="s">
        <v>539</v>
      </c>
      <c r="F200" s="60" t="s">
        <v>541</v>
      </c>
      <c r="G200" s="56" t="s">
        <v>196</v>
      </c>
      <c r="H200" s="51" t="s">
        <v>36</v>
      </c>
      <c r="I200" s="51" t="s">
        <v>38</v>
      </c>
      <c r="J200" s="178">
        <v>865.7</v>
      </c>
      <c r="K200" s="178">
        <v>865.7</v>
      </c>
      <c r="L200" s="178">
        <v>865.7</v>
      </c>
    </row>
    <row r="201" spans="1:12" s="11" customFormat="1" ht="31.5" x14ac:dyDescent="0.25">
      <c r="A201" s="175" t="s">
        <v>549</v>
      </c>
      <c r="B201" s="50" t="s">
        <v>563</v>
      </c>
      <c r="C201" s="58" t="s">
        <v>7</v>
      </c>
      <c r="D201" s="58" t="s">
        <v>27</v>
      </c>
      <c r="E201" s="58" t="s">
        <v>2</v>
      </c>
      <c r="F201" s="58" t="s">
        <v>3</v>
      </c>
      <c r="G201" s="97"/>
      <c r="H201" s="97"/>
      <c r="I201" s="97"/>
      <c r="J201" s="177">
        <f>SUM(J202+J205+J208+J211+J216)</f>
        <v>48501.599999999999</v>
      </c>
      <c r="K201" s="177">
        <f>SUM(K202+K205+K208+K211+K216)</f>
        <v>51119.6</v>
      </c>
      <c r="L201" s="177">
        <f>SUM(L202+L205+L208+L211+L216)</f>
        <v>53126.3</v>
      </c>
    </row>
    <row r="202" spans="1:12" s="2" customFormat="1" ht="27" hidden="1" customHeight="1" x14ac:dyDescent="0.25">
      <c r="A202" s="175" t="s">
        <v>149</v>
      </c>
      <c r="B202" s="63" t="s">
        <v>28</v>
      </c>
      <c r="C202" s="58" t="s">
        <v>7</v>
      </c>
      <c r="D202" s="58" t="s">
        <v>27</v>
      </c>
      <c r="E202" s="58" t="s">
        <v>1</v>
      </c>
      <c r="F202" s="58" t="s">
        <v>3</v>
      </c>
      <c r="G202" s="97"/>
      <c r="H202" s="97"/>
      <c r="I202" s="97"/>
      <c r="J202" s="177">
        <f>SUM(J203)</f>
        <v>0</v>
      </c>
      <c r="K202" s="177">
        <f t="shared" ref="K202:L203" si="57">SUM(K203)</f>
        <v>0</v>
      </c>
      <c r="L202" s="177">
        <f t="shared" si="57"/>
        <v>0</v>
      </c>
    </row>
    <row r="203" spans="1:12" s="4" customFormat="1" ht="31.5" hidden="1" x14ac:dyDescent="0.3">
      <c r="A203" s="175"/>
      <c r="B203" s="50" t="s">
        <v>30</v>
      </c>
      <c r="C203" s="58" t="s">
        <v>7</v>
      </c>
      <c r="D203" s="58" t="s">
        <v>27</v>
      </c>
      <c r="E203" s="58" t="s">
        <v>1</v>
      </c>
      <c r="F203" s="58" t="s">
        <v>29</v>
      </c>
      <c r="G203" s="97"/>
      <c r="H203" s="97"/>
      <c r="I203" s="97"/>
      <c r="J203" s="177">
        <f>SUM(J204)</f>
        <v>0</v>
      </c>
      <c r="K203" s="177">
        <f t="shared" si="57"/>
        <v>0</v>
      </c>
      <c r="L203" s="177">
        <f t="shared" si="57"/>
        <v>0</v>
      </c>
    </row>
    <row r="204" spans="1:12" s="24" customFormat="1" hidden="1" x14ac:dyDescent="0.3">
      <c r="A204" s="77"/>
      <c r="B204" s="59" t="s">
        <v>195</v>
      </c>
      <c r="C204" s="60" t="s">
        <v>7</v>
      </c>
      <c r="D204" s="60" t="s">
        <v>27</v>
      </c>
      <c r="E204" s="60" t="s">
        <v>1</v>
      </c>
      <c r="F204" s="60" t="s">
        <v>29</v>
      </c>
      <c r="G204" s="51" t="s">
        <v>194</v>
      </c>
      <c r="H204" s="51" t="s">
        <v>76</v>
      </c>
      <c r="I204" s="51" t="s">
        <v>21</v>
      </c>
      <c r="J204" s="178">
        <v>0</v>
      </c>
      <c r="K204" s="178">
        <v>0</v>
      </c>
      <c r="L204" s="178">
        <v>0</v>
      </c>
    </row>
    <row r="205" spans="1:12" s="2" customFormat="1" ht="31.5" x14ac:dyDescent="0.25">
      <c r="A205" s="175" t="s">
        <v>550</v>
      </c>
      <c r="B205" s="63" t="s">
        <v>31</v>
      </c>
      <c r="C205" s="58" t="s">
        <v>7</v>
      </c>
      <c r="D205" s="58" t="s">
        <v>27</v>
      </c>
      <c r="E205" s="58" t="s">
        <v>21</v>
      </c>
      <c r="F205" s="58" t="s">
        <v>3</v>
      </c>
      <c r="G205" s="97"/>
      <c r="H205" s="97"/>
      <c r="I205" s="97"/>
      <c r="J205" s="177">
        <f>SUM(J206)</f>
        <v>11880.3</v>
      </c>
      <c r="K205" s="177">
        <f t="shared" ref="K205:L205" si="58">SUM(K206)</f>
        <v>12533.7</v>
      </c>
      <c r="L205" s="177">
        <f t="shared" si="58"/>
        <v>13034.7</v>
      </c>
    </row>
    <row r="206" spans="1:12" s="4" customFormat="1" x14ac:dyDescent="0.3">
      <c r="A206" s="175"/>
      <c r="B206" s="50" t="s">
        <v>32</v>
      </c>
      <c r="C206" s="58" t="s">
        <v>7</v>
      </c>
      <c r="D206" s="58" t="s">
        <v>27</v>
      </c>
      <c r="E206" s="58" t="s">
        <v>21</v>
      </c>
      <c r="F206" s="58" t="s">
        <v>291</v>
      </c>
      <c r="G206" s="97"/>
      <c r="H206" s="97"/>
      <c r="I206" s="97"/>
      <c r="J206" s="177">
        <f>+J207</f>
        <v>11880.3</v>
      </c>
      <c r="K206" s="177">
        <f t="shared" ref="K206:L206" si="59">+K207</f>
        <v>12533.7</v>
      </c>
      <c r="L206" s="177">
        <f t="shared" si="59"/>
        <v>13034.7</v>
      </c>
    </row>
    <row r="207" spans="1:12" s="24" customFormat="1" x14ac:dyDescent="0.3">
      <c r="A207" s="77"/>
      <c r="B207" s="59" t="s">
        <v>195</v>
      </c>
      <c r="C207" s="60" t="s">
        <v>7</v>
      </c>
      <c r="D207" s="60" t="s">
        <v>27</v>
      </c>
      <c r="E207" s="60" t="s">
        <v>21</v>
      </c>
      <c r="F207" s="60" t="s">
        <v>291</v>
      </c>
      <c r="G207" s="51" t="s">
        <v>194</v>
      </c>
      <c r="H207" s="51" t="s">
        <v>76</v>
      </c>
      <c r="I207" s="51" t="s">
        <v>21</v>
      </c>
      <c r="J207" s="178">
        <v>11880.3</v>
      </c>
      <c r="K207" s="178">
        <v>12533.7</v>
      </c>
      <c r="L207" s="178">
        <v>13034.7</v>
      </c>
    </row>
    <row r="208" spans="1:12" s="2" customFormat="1" ht="31.5" x14ac:dyDescent="0.25">
      <c r="A208" s="175" t="s">
        <v>390</v>
      </c>
      <c r="B208" s="63" t="s">
        <v>34</v>
      </c>
      <c r="C208" s="58" t="s">
        <v>7</v>
      </c>
      <c r="D208" s="58" t="s">
        <v>27</v>
      </c>
      <c r="E208" s="58" t="s">
        <v>33</v>
      </c>
      <c r="F208" s="58" t="s">
        <v>3</v>
      </c>
      <c r="G208" s="97"/>
      <c r="H208" s="97"/>
      <c r="I208" s="97"/>
      <c r="J208" s="177">
        <f>SUM(J209)</f>
        <v>8519.5</v>
      </c>
      <c r="K208" s="177">
        <f t="shared" ref="K208:L209" si="60">SUM(K209)</f>
        <v>8988.4</v>
      </c>
      <c r="L208" s="177">
        <f t="shared" si="60"/>
        <v>9347.2000000000007</v>
      </c>
    </row>
    <row r="209" spans="1:15" s="4" customFormat="1" ht="31.5" x14ac:dyDescent="0.3">
      <c r="A209" s="175"/>
      <c r="B209" s="50" t="s">
        <v>35</v>
      </c>
      <c r="C209" s="58" t="s">
        <v>7</v>
      </c>
      <c r="D209" s="58" t="s">
        <v>27</v>
      </c>
      <c r="E209" s="58" t="s">
        <v>33</v>
      </c>
      <c r="F209" s="58" t="s">
        <v>292</v>
      </c>
      <c r="G209" s="97"/>
      <c r="H209" s="97"/>
      <c r="I209" s="97"/>
      <c r="J209" s="177">
        <f>SUM(J210)</f>
        <v>8519.5</v>
      </c>
      <c r="K209" s="177">
        <f t="shared" si="60"/>
        <v>8988.4</v>
      </c>
      <c r="L209" s="177">
        <f t="shared" si="60"/>
        <v>9347.2000000000007</v>
      </c>
    </row>
    <row r="210" spans="1:15" s="24" customFormat="1" x14ac:dyDescent="0.3">
      <c r="A210" s="77"/>
      <c r="B210" s="59" t="s">
        <v>195</v>
      </c>
      <c r="C210" s="60" t="s">
        <v>7</v>
      </c>
      <c r="D210" s="60" t="s">
        <v>27</v>
      </c>
      <c r="E210" s="60" t="s">
        <v>33</v>
      </c>
      <c r="F210" s="60" t="s">
        <v>292</v>
      </c>
      <c r="G210" s="51" t="s">
        <v>194</v>
      </c>
      <c r="H210" s="51" t="s">
        <v>76</v>
      </c>
      <c r="I210" s="51" t="s">
        <v>21</v>
      </c>
      <c r="J210" s="178">
        <v>8519.5</v>
      </c>
      <c r="K210" s="178">
        <v>8988.4</v>
      </c>
      <c r="L210" s="178">
        <v>9347.2000000000007</v>
      </c>
    </row>
    <row r="211" spans="1:15" s="10" customFormat="1" ht="31.5" x14ac:dyDescent="0.3">
      <c r="A211" s="175" t="s">
        <v>551</v>
      </c>
      <c r="B211" s="120" t="s">
        <v>295</v>
      </c>
      <c r="C211" s="58" t="s">
        <v>7</v>
      </c>
      <c r="D211" s="58" t="s">
        <v>27</v>
      </c>
      <c r="E211" s="58" t="s">
        <v>5</v>
      </c>
      <c r="F211" s="58" t="s">
        <v>3</v>
      </c>
      <c r="G211" s="97"/>
      <c r="H211" s="97"/>
      <c r="I211" s="97"/>
      <c r="J211" s="177">
        <f>SUM(J212)</f>
        <v>27195.8</v>
      </c>
      <c r="K211" s="177">
        <f t="shared" ref="K211:L211" si="61">SUM(K212)</f>
        <v>28691.5</v>
      </c>
      <c r="L211" s="177">
        <f t="shared" si="61"/>
        <v>29838.400000000001</v>
      </c>
    </row>
    <row r="212" spans="1:15" s="4" customFormat="1" ht="47.25" customHeight="1" x14ac:dyDescent="0.3">
      <c r="A212" s="175"/>
      <c r="B212" s="50" t="s">
        <v>480</v>
      </c>
      <c r="C212" s="58" t="s">
        <v>7</v>
      </c>
      <c r="D212" s="58" t="s">
        <v>27</v>
      </c>
      <c r="E212" s="58" t="s">
        <v>5</v>
      </c>
      <c r="F212" s="58" t="s">
        <v>544</v>
      </c>
      <c r="G212" s="97"/>
      <c r="H212" s="97"/>
      <c r="I212" s="97"/>
      <c r="J212" s="177">
        <f>+J215</f>
        <v>27195.8</v>
      </c>
      <c r="K212" s="177">
        <f t="shared" ref="K212:L212" si="62">+K215</f>
        <v>28691.5</v>
      </c>
      <c r="L212" s="177">
        <f t="shared" si="62"/>
        <v>29838.400000000001</v>
      </c>
    </row>
    <row r="213" spans="1:15" s="24" customFormat="1" hidden="1" x14ac:dyDescent="0.3">
      <c r="A213" s="77"/>
      <c r="B213" s="59"/>
      <c r="C213" s="60"/>
      <c r="D213" s="60"/>
      <c r="E213" s="60"/>
      <c r="F213" s="60"/>
      <c r="G213" s="51"/>
      <c r="H213" s="51"/>
      <c r="I213" s="51"/>
      <c r="J213" s="178"/>
      <c r="K213" s="178"/>
      <c r="L213" s="178"/>
    </row>
    <row r="214" spans="1:15" s="24" customFormat="1" hidden="1" x14ac:dyDescent="0.3">
      <c r="A214" s="77"/>
      <c r="B214" s="59"/>
      <c r="C214" s="60"/>
      <c r="D214" s="60"/>
      <c r="E214" s="60"/>
      <c r="F214" s="60"/>
      <c r="G214" s="51"/>
      <c r="H214" s="51"/>
      <c r="I214" s="51"/>
      <c r="J214" s="178"/>
      <c r="K214" s="178"/>
      <c r="L214" s="178"/>
    </row>
    <row r="215" spans="1:15" s="24" customFormat="1" x14ac:dyDescent="0.3">
      <c r="A215" s="77"/>
      <c r="B215" s="59" t="s">
        <v>195</v>
      </c>
      <c r="C215" s="60" t="s">
        <v>7</v>
      </c>
      <c r="D215" s="60" t="s">
        <v>27</v>
      </c>
      <c r="E215" s="60" t="s">
        <v>5</v>
      </c>
      <c r="F215" s="60" t="s">
        <v>544</v>
      </c>
      <c r="G215" s="51" t="s">
        <v>194</v>
      </c>
      <c r="H215" s="51" t="s">
        <v>76</v>
      </c>
      <c r="I215" s="51" t="s">
        <v>21</v>
      </c>
      <c r="J215" s="178">
        <v>27195.8</v>
      </c>
      <c r="K215" s="178">
        <v>28691.5</v>
      </c>
      <c r="L215" s="178">
        <v>29838.400000000001</v>
      </c>
    </row>
    <row r="216" spans="1:15" s="2" customFormat="1" ht="63" customHeight="1" x14ac:dyDescent="0.25">
      <c r="A216" s="175" t="s">
        <v>552</v>
      </c>
      <c r="B216" s="121" t="s">
        <v>224</v>
      </c>
      <c r="C216" s="58" t="s">
        <v>7</v>
      </c>
      <c r="D216" s="58" t="s">
        <v>27</v>
      </c>
      <c r="E216" s="58" t="s">
        <v>38</v>
      </c>
      <c r="F216" s="58" t="s">
        <v>3</v>
      </c>
      <c r="G216" s="97"/>
      <c r="H216" s="97"/>
      <c r="I216" s="97"/>
      <c r="J216" s="177">
        <f>SUM(J217)</f>
        <v>906</v>
      </c>
      <c r="K216" s="177">
        <f t="shared" ref="K216:L217" si="63">SUM(K217)</f>
        <v>906</v>
      </c>
      <c r="L216" s="177">
        <f t="shared" si="63"/>
        <v>906</v>
      </c>
    </row>
    <row r="217" spans="1:15" s="4" customFormat="1" ht="46.5" customHeight="1" x14ac:dyDescent="0.3">
      <c r="A217" s="175"/>
      <c r="B217" s="50" t="s">
        <v>225</v>
      </c>
      <c r="C217" s="58" t="s">
        <v>7</v>
      </c>
      <c r="D217" s="58" t="s">
        <v>27</v>
      </c>
      <c r="E217" s="58" t="s">
        <v>38</v>
      </c>
      <c r="F217" s="58" t="s">
        <v>226</v>
      </c>
      <c r="G217" s="97"/>
      <c r="H217" s="97"/>
      <c r="I217" s="97"/>
      <c r="J217" s="177">
        <f>SUM(J218)</f>
        <v>906</v>
      </c>
      <c r="K217" s="177">
        <f t="shared" si="63"/>
        <v>906</v>
      </c>
      <c r="L217" s="177">
        <f t="shared" si="63"/>
        <v>906</v>
      </c>
    </row>
    <row r="218" spans="1:15" s="24" customFormat="1" x14ac:dyDescent="0.3">
      <c r="A218" s="77"/>
      <c r="B218" s="59" t="s">
        <v>195</v>
      </c>
      <c r="C218" s="60" t="s">
        <v>7</v>
      </c>
      <c r="D218" s="60" t="s">
        <v>27</v>
      </c>
      <c r="E218" s="60" t="s">
        <v>38</v>
      </c>
      <c r="F218" s="60" t="s">
        <v>226</v>
      </c>
      <c r="G218" s="51" t="s">
        <v>194</v>
      </c>
      <c r="H218" s="51" t="s">
        <v>76</v>
      </c>
      <c r="I218" s="51" t="s">
        <v>21</v>
      </c>
      <c r="J218" s="178">
        <v>906</v>
      </c>
      <c r="K218" s="178">
        <v>906</v>
      </c>
      <c r="L218" s="178">
        <v>906</v>
      </c>
    </row>
    <row r="219" spans="1:15" s="1" customFormat="1" ht="31.5" x14ac:dyDescent="0.25">
      <c r="A219" s="175" t="s">
        <v>84</v>
      </c>
      <c r="B219" s="50" t="s">
        <v>40</v>
      </c>
      <c r="C219" s="58" t="s">
        <v>4</v>
      </c>
      <c r="D219" s="58" t="s">
        <v>39</v>
      </c>
      <c r="E219" s="58" t="s">
        <v>2</v>
      </c>
      <c r="F219" s="58" t="s">
        <v>3</v>
      </c>
      <c r="G219" s="122"/>
      <c r="H219" s="123"/>
      <c r="I219" s="124"/>
      <c r="J219" s="177">
        <f>SUM(J220)</f>
        <v>26754.2</v>
      </c>
      <c r="K219" s="177">
        <f t="shared" ref="K219:L219" si="64">SUM(K220)</f>
        <v>17877</v>
      </c>
      <c r="L219" s="177">
        <f t="shared" si="64"/>
        <v>17877</v>
      </c>
    </row>
    <row r="220" spans="1:15" s="1" customFormat="1" ht="16.5" x14ac:dyDescent="0.25">
      <c r="A220" s="175" t="s">
        <v>150</v>
      </c>
      <c r="B220" s="50" t="s">
        <v>42</v>
      </c>
      <c r="C220" s="58" t="s">
        <v>4</v>
      </c>
      <c r="D220" s="58" t="s">
        <v>41</v>
      </c>
      <c r="E220" s="58" t="s">
        <v>2</v>
      </c>
      <c r="F220" s="58" t="s">
        <v>3</v>
      </c>
      <c r="G220" s="125"/>
      <c r="H220" s="126"/>
      <c r="I220" s="127"/>
      <c r="J220" s="177">
        <f>SUM(J221+J224+J229+J232+J235+J240)</f>
        <v>26754.2</v>
      </c>
      <c r="K220" s="177">
        <f>SUM(K221+K224+K229+K232+K235+K240)</f>
        <v>17877</v>
      </c>
      <c r="L220" s="177">
        <f>SUM(L221+L224+L229+L232+L235+L240)</f>
        <v>17877</v>
      </c>
    </row>
    <row r="221" spans="1:15" s="2" customFormat="1" ht="16.5" x14ac:dyDescent="0.25">
      <c r="A221" s="175" t="s">
        <v>151</v>
      </c>
      <c r="B221" s="63" t="s">
        <v>43</v>
      </c>
      <c r="C221" s="58" t="s">
        <v>4</v>
      </c>
      <c r="D221" s="58" t="s">
        <v>41</v>
      </c>
      <c r="E221" s="58" t="s">
        <v>1</v>
      </c>
      <c r="F221" s="58" t="s">
        <v>3</v>
      </c>
      <c r="G221" s="125"/>
      <c r="H221" s="126"/>
      <c r="I221" s="127"/>
      <c r="J221" s="177">
        <f>SUM(J222)</f>
        <v>14600</v>
      </c>
      <c r="K221" s="177">
        <f t="shared" ref="K221:L222" si="65">SUM(K222)</f>
        <v>12838</v>
      </c>
      <c r="L221" s="177">
        <f t="shared" si="65"/>
        <v>12838</v>
      </c>
    </row>
    <row r="222" spans="1:15" s="4" customFormat="1" ht="31.5" x14ac:dyDescent="0.3">
      <c r="A222" s="175"/>
      <c r="B222" s="50" t="s">
        <v>45</v>
      </c>
      <c r="C222" s="58" t="s">
        <v>4</v>
      </c>
      <c r="D222" s="58" t="s">
        <v>41</v>
      </c>
      <c r="E222" s="58" t="s">
        <v>1</v>
      </c>
      <c r="F222" s="58" t="s">
        <v>44</v>
      </c>
      <c r="G222" s="128"/>
      <c r="H222" s="129"/>
      <c r="I222" s="130"/>
      <c r="J222" s="177">
        <f>SUM(J223)</f>
        <v>14600</v>
      </c>
      <c r="K222" s="177">
        <f t="shared" si="65"/>
        <v>12838</v>
      </c>
      <c r="L222" s="177">
        <f t="shared" si="65"/>
        <v>12838</v>
      </c>
    </row>
    <row r="223" spans="1:15" s="24" customFormat="1" x14ac:dyDescent="0.3">
      <c r="A223" s="77"/>
      <c r="B223" s="59" t="s">
        <v>195</v>
      </c>
      <c r="C223" s="60" t="s">
        <v>4</v>
      </c>
      <c r="D223" s="60" t="s">
        <v>41</v>
      </c>
      <c r="E223" s="60" t="s">
        <v>1</v>
      </c>
      <c r="F223" s="60" t="s">
        <v>44</v>
      </c>
      <c r="G223" s="51" t="s">
        <v>194</v>
      </c>
      <c r="H223" s="51" t="s">
        <v>76</v>
      </c>
      <c r="I223" s="51" t="s">
        <v>1</v>
      </c>
      <c r="J223" s="178">
        <v>14600</v>
      </c>
      <c r="K223" s="178">
        <v>12838</v>
      </c>
      <c r="L223" s="178">
        <v>12838</v>
      </c>
      <c r="M223" s="24">
        <v>50</v>
      </c>
      <c r="N223" s="24">
        <v>50</v>
      </c>
      <c r="O223" s="24">
        <v>50</v>
      </c>
    </row>
    <row r="224" spans="1:15" s="2" customFormat="1" ht="16.5" x14ac:dyDescent="0.25">
      <c r="A224" s="175" t="s">
        <v>152</v>
      </c>
      <c r="B224" s="63" t="s">
        <v>46</v>
      </c>
      <c r="C224" s="58" t="s">
        <v>4</v>
      </c>
      <c r="D224" s="58" t="s">
        <v>41</v>
      </c>
      <c r="E224" s="58" t="s">
        <v>7</v>
      </c>
      <c r="F224" s="58" t="s">
        <v>3</v>
      </c>
      <c r="G224" s="122"/>
      <c r="H224" s="123"/>
      <c r="I224" s="124"/>
      <c r="J224" s="177">
        <f>+J225+J227</f>
        <v>500</v>
      </c>
      <c r="K224" s="177">
        <f t="shared" ref="K224:L225" si="66">SUM(K225)</f>
        <v>500</v>
      </c>
      <c r="L224" s="177">
        <f t="shared" si="66"/>
        <v>500</v>
      </c>
    </row>
    <row r="225" spans="1:15" s="4" customFormat="1" x14ac:dyDescent="0.3">
      <c r="A225" s="175"/>
      <c r="B225" s="50" t="s">
        <v>48</v>
      </c>
      <c r="C225" s="58" t="s">
        <v>4</v>
      </c>
      <c r="D225" s="58" t="s">
        <v>41</v>
      </c>
      <c r="E225" s="58" t="s">
        <v>7</v>
      </c>
      <c r="F225" s="58" t="s">
        <v>47</v>
      </c>
      <c r="G225" s="128"/>
      <c r="H225" s="129"/>
      <c r="I225" s="130"/>
      <c r="J225" s="177">
        <f>SUM(J226)</f>
        <v>500</v>
      </c>
      <c r="K225" s="177">
        <f t="shared" si="66"/>
        <v>500</v>
      </c>
      <c r="L225" s="177">
        <f t="shared" si="66"/>
        <v>500</v>
      </c>
    </row>
    <row r="226" spans="1:15" s="24" customFormat="1" ht="15.6" customHeight="1" x14ac:dyDescent="0.3">
      <c r="A226" s="77"/>
      <c r="B226" s="59" t="s">
        <v>195</v>
      </c>
      <c r="C226" s="60" t="s">
        <v>4</v>
      </c>
      <c r="D226" s="60" t="s">
        <v>41</v>
      </c>
      <c r="E226" s="60" t="s">
        <v>7</v>
      </c>
      <c r="F226" s="60" t="s">
        <v>47</v>
      </c>
      <c r="G226" s="51" t="s">
        <v>194</v>
      </c>
      <c r="H226" s="51" t="s">
        <v>76</v>
      </c>
      <c r="I226" s="51" t="s">
        <v>4</v>
      </c>
      <c r="J226" s="178">
        <v>500</v>
      </c>
      <c r="K226" s="178">
        <v>500</v>
      </c>
      <c r="L226" s="178">
        <v>500</v>
      </c>
    </row>
    <row r="227" spans="1:15" s="4" customFormat="1" ht="0.6" hidden="1" customHeight="1" x14ac:dyDescent="0.3">
      <c r="A227" s="175"/>
      <c r="B227" s="50" t="s">
        <v>299</v>
      </c>
      <c r="C227" s="58" t="s">
        <v>4</v>
      </c>
      <c r="D227" s="58" t="s">
        <v>41</v>
      </c>
      <c r="E227" s="58" t="s">
        <v>7</v>
      </c>
      <c r="F227" s="58" t="s">
        <v>329</v>
      </c>
      <c r="G227" s="52"/>
      <c r="H227" s="52"/>
      <c r="I227" s="52"/>
      <c r="J227" s="177">
        <f>+J228</f>
        <v>0</v>
      </c>
      <c r="K227" s="177"/>
      <c r="L227" s="177"/>
    </row>
    <row r="228" spans="1:15" s="24" customFormat="1" hidden="1" x14ac:dyDescent="0.3">
      <c r="A228" s="77"/>
      <c r="B228" s="59" t="s">
        <v>195</v>
      </c>
      <c r="C228" s="60" t="s">
        <v>4</v>
      </c>
      <c r="D228" s="60" t="s">
        <v>41</v>
      </c>
      <c r="E228" s="60" t="s">
        <v>7</v>
      </c>
      <c r="F228" s="60" t="s">
        <v>329</v>
      </c>
      <c r="G228" s="51" t="s">
        <v>194</v>
      </c>
      <c r="H228" s="51" t="s">
        <v>76</v>
      </c>
      <c r="I228" s="51" t="s">
        <v>4</v>
      </c>
      <c r="J228" s="178"/>
      <c r="K228" s="178"/>
      <c r="L228" s="178"/>
    </row>
    <row r="229" spans="1:15" s="2" customFormat="1" ht="16.5" x14ac:dyDescent="0.25">
      <c r="A229" s="175" t="s">
        <v>153</v>
      </c>
      <c r="B229" s="63" t="s">
        <v>49</v>
      </c>
      <c r="C229" s="58" t="s">
        <v>4</v>
      </c>
      <c r="D229" s="58" t="s">
        <v>41</v>
      </c>
      <c r="E229" s="58" t="s">
        <v>4</v>
      </c>
      <c r="F229" s="58" t="s">
        <v>3</v>
      </c>
      <c r="G229" s="122"/>
      <c r="H229" s="123"/>
      <c r="I229" s="124"/>
      <c r="J229" s="177">
        <f>SUM(J230)</f>
        <v>4055</v>
      </c>
      <c r="K229" s="177">
        <f t="shared" ref="K229:L230" si="67">SUM(K230)</f>
        <v>4060</v>
      </c>
      <c r="L229" s="177">
        <f t="shared" si="67"/>
        <v>4060</v>
      </c>
    </row>
    <row r="230" spans="1:15" s="4" customFormat="1" ht="31.5" x14ac:dyDescent="0.3">
      <c r="A230" s="175"/>
      <c r="B230" s="50" t="s">
        <v>363</v>
      </c>
      <c r="C230" s="58" t="s">
        <v>4</v>
      </c>
      <c r="D230" s="58" t="s">
        <v>41</v>
      </c>
      <c r="E230" s="58" t="s">
        <v>4</v>
      </c>
      <c r="F230" s="58" t="s">
        <v>50</v>
      </c>
      <c r="G230" s="128"/>
      <c r="H230" s="129"/>
      <c r="I230" s="130"/>
      <c r="J230" s="177">
        <f>SUM(J231)</f>
        <v>4055</v>
      </c>
      <c r="K230" s="177">
        <f t="shared" si="67"/>
        <v>4060</v>
      </c>
      <c r="L230" s="177">
        <f t="shared" si="67"/>
        <v>4060</v>
      </c>
    </row>
    <row r="231" spans="1:15" s="24" customFormat="1" ht="15.6" customHeight="1" x14ac:dyDescent="0.3">
      <c r="A231" s="77"/>
      <c r="B231" s="59" t="s">
        <v>195</v>
      </c>
      <c r="C231" s="60" t="s">
        <v>4</v>
      </c>
      <c r="D231" s="60" t="s">
        <v>41</v>
      </c>
      <c r="E231" s="60" t="s">
        <v>4</v>
      </c>
      <c r="F231" s="60" t="s">
        <v>50</v>
      </c>
      <c r="G231" s="51" t="s">
        <v>194</v>
      </c>
      <c r="H231" s="51" t="s">
        <v>76</v>
      </c>
      <c r="I231" s="51" t="s">
        <v>4</v>
      </c>
      <c r="J231" s="178">
        <v>4055</v>
      </c>
      <c r="K231" s="178">
        <v>4060</v>
      </c>
      <c r="L231" s="178">
        <v>4060</v>
      </c>
    </row>
    <row r="232" spans="1:15" s="2" customFormat="1" ht="28.15" hidden="1" customHeight="1" x14ac:dyDescent="0.25">
      <c r="A232" s="175" t="s">
        <v>154</v>
      </c>
      <c r="B232" s="63" t="s">
        <v>51</v>
      </c>
      <c r="C232" s="58" t="s">
        <v>4</v>
      </c>
      <c r="D232" s="58" t="s">
        <v>41</v>
      </c>
      <c r="E232" s="58" t="s">
        <v>21</v>
      </c>
      <c r="F232" s="58" t="s">
        <v>3</v>
      </c>
      <c r="G232" s="97"/>
      <c r="H232" s="97"/>
      <c r="I232" s="97"/>
      <c r="J232" s="177">
        <f>SUM(J233)</f>
        <v>0</v>
      </c>
      <c r="K232" s="177">
        <f t="shared" ref="K232:L233" si="68">SUM(K233)</f>
        <v>0</v>
      </c>
      <c r="L232" s="177">
        <f t="shared" si="68"/>
        <v>0</v>
      </c>
    </row>
    <row r="233" spans="1:15" s="4" customFormat="1" ht="31.5" hidden="1" x14ac:dyDescent="0.3">
      <c r="A233" s="175"/>
      <c r="B233" s="50" t="s">
        <v>53</v>
      </c>
      <c r="C233" s="58" t="s">
        <v>4</v>
      </c>
      <c r="D233" s="58" t="s">
        <v>41</v>
      </c>
      <c r="E233" s="58" t="s">
        <v>21</v>
      </c>
      <c r="F233" s="58" t="s">
        <v>52</v>
      </c>
      <c r="G233" s="97"/>
      <c r="H233" s="97"/>
      <c r="I233" s="97"/>
      <c r="J233" s="177">
        <f>SUM(J234)</f>
        <v>0</v>
      </c>
      <c r="K233" s="177">
        <f t="shared" si="68"/>
        <v>0</v>
      </c>
      <c r="L233" s="177">
        <f t="shared" si="68"/>
        <v>0</v>
      </c>
    </row>
    <row r="234" spans="1:15" s="24" customFormat="1" hidden="1" x14ac:dyDescent="0.3">
      <c r="A234" s="77"/>
      <c r="B234" s="59" t="s">
        <v>195</v>
      </c>
      <c r="C234" s="60" t="s">
        <v>4</v>
      </c>
      <c r="D234" s="60" t="s">
        <v>41</v>
      </c>
      <c r="E234" s="60" t="s">
        <v>21</v>
      </c>
      <c r="F234" s="60" t="s">
        <v>52</v>
      </c>
      <c r="G234" s="51" t="s">
        <v>194</v>
      </c>
      <c r="H234" s="51" t="s">
        <v>76</v>
      </c>
      <c r="I234" s="51" t="s">
        <v>4</v>
      </c>
      <c r="J234" s="178">
        <v>0</v>
      </c>
      <c r="K234" s="178">
        <v>0</v>
      </c>
      <c r="L234" s="178">
        <v>0</v>
      </c>
      <c r="M234" s="24">
        <v>161.5</v>
      </c>
      <c r="N234" s="24">
        <v>161.5</v>
      </c>
      <c r="O234" s="24">
        <v>161.5</v>
      </c>
    </row>
    <row r="235" spans="1:15" s="2" customFormat="1" ht="18.75" customHeight="1" x14ac:dyDescent="0.25">
      <c r="A235" s="175" t="s">
        <v>154</v>
      </c>
      <c r="B235" s="63" t="s">
        <v>54</v>
      </c>
      <c r="C235" s="58" t="s">
        <v>4</v>
      </c>
      <c r="D235" s="58" t="s">
        <v>41</v>
      </c>
      <c r="E235" s="58" t="s">
        <v>33</v>
      </c>
      <c r="F235" s="58" t="s">
        <v>3</v>
      </c>
      <c r="G235" s="122"/>
      <c r="H235" s="123"/>
      <c r="I235" s="124"/>
      <c r="J235" s="177">
        <f>+J236+J238</f>
        <v>599.20000000000005</v>
      </c>
      <c r="K235" s="177">
        <f t="shared" ref="K235:L235" si="69">+K236+K238</f>
        <v>479</v>
      </c>
      <c r="L235" s="177">
        <f t="shared" si="69"/>
        <v>479</v>
      </c>
    </row>
    <row r="236" spans="1:15" s="4" customFormat="1" x14ac:dyDescent="0.3">
      <c r="A236" s="175"/>
      <c r="B236" s="50" t="s">
        <v>56</v>
      </c>
      <c r="C236" s="58" t="s">
        <v>4</v>
      </c>
      <c r="D236" s="58" t="s">
        <v>41</v>
      </c>
      <c r="E236" s="58" t="s">
        <v>33</v>
      </c>
      <c r="F236" s="58" t="s">
        <v>55</v>
      </c>
      <c r="G236" s="128"/>
      <c r="H236" s="129"/>
      <c r="I236" s="130"/>
      <c r="J236" s="177">
        <f>+J237</f>
        <v>549.20000000000005</v>
      </c>
      <c r="K236" s="177">
        <f>K237</f>
        <v>479</v>
      </c>
      <c r="L236" s="177">
        <f>L237</f>
        <v>479</v>
      </c>
    </row>
    <row r="237" spans="1:15" s="24" customFormat="1" ht="31.5" x14ac:dyDescent="0.3">
      <c r="A237" s="77"/>
      <c r="B237" s="59" t="s">
        <v>197</v>
      </c>
      <c r="C237" s="60" t="s">
        <v>4</v>
      </c>
      <c r="D237" s="60" t="s">
        <v>41</v>
      </c>
      <c r="E237" s="60" t="s">
        <v>33</v>
      </c>
      <c r="F237" s="60" t="s">
        <v>55</v>
      </c>
      <c r="G237" s="51" t="s">
        <v>196</v>
      </c>
      <c r="H237" s="51" t="s">
        <v>76</v>
      </c>
      <c r="I237" s="51" t="s">
        <v>5</v>
      </c>
      <c r="J237" s="178">
        <v>549.20000000000005</v>
      </c>
      <c r="K237" s="178">
        <v>479</v>
      </c>
      <c r="L237" s="178">
        <v>479</v>
      </c>
    </row>
    <row r="238" spans="1:15" s="24" customFormat="1" ht="47.25" x14ac:dyDescent="0.3">
      <c r="A238" s="77"/>
      <c r="B238" s="59" t="s">
        <v>668</v>
      </c>
      <c r="C238" s="58" t="s">
        <v>4</v>
      </c>
      <c r="D238" s="58" t="s">
        <v>41</v>
      </c>
      <c r="E238" s="58" t="s">
        <v>33</v>
      </c>
      <c r="F238" s="58" t="s">
        <v>339</v>
      </c>
      <c r="G238" s="98"/>
      <c r="H238" s="99"/>
      <c r="I238" s="100"/>
      <c r="J238" s="177">
        <f>+J239</f>
        <v>50</v>
      </c>
      <c r="K238" s="177">
        <f t="shared" ref="K238:L238" si="70">+K239</f>
        <v>0</v>
      </c>
      <c r="L238" s="177">
        <f t="shared" si="70"/>
        <v>0</v>
      </c>
    </row>
    <row r="239" spans="1:15" s="24" customFormat="1" ht="31.5" x14ac:dyDescent="0.3">
      <c r="A239" s="77"/>
      <c r="B239" s="59" t="s">
        <v>197</v>
      </c>
      <c r="C239" s="60" t="s">
        <v>4</v>
      </c>
      <c r="D239" s="60" t="s">
        <v>41</v>
      </c>
      <c r="E239" s="60" t="s">
        <v>33</v>
      </c>
      <c r="F239" s="60" t="s">
        <v>339</v>
      </c>
      <c r="G239" s="131" t="s">
        <v>196</v>
      </c>
      <c r="H239" s="131" t="s">
        <v>76</v>
      </c>
      <c r="I239" s="131" t="s">
        <v>5</v>
      </c>
      <c r="J239" s="178">
        <v>50</v>
      </c>
      <c r="K239" s="178">
        <v>0</v>
      </c>
      <c r="L239" s="178">
        <v>0</v>
      </c>
    </row>
    <row r="240" spans="1:15" s="24" customFormat="1" ht="34.5" x14ac:dyDescent="0.3">
      <c r="A240" s="175" t="s">
        <v>621</v>
      </c>
      <c r="B240" s="132" t="s">
        <v>547</v>
      </c>
      <c r="C240" s="58" t="s">
        <v>4</v>
      </c>
      <c r="D240" s="58" t="s">
        <v>41</v>
      </c>
      <c r="E240" s="58" t="s">
        <v>5</v>
      </c>
      <c r="F240" s="58" t="s">
        <v>3</v>
      </c>
      <c r="G240" s="128"/>
      <c r="H240" s="129"/>
      <c r="I240" s="130"/>
      <c r="J240" s="177">
        <f>J241</f>
        <v>7000</v>
      </c>
      <c r="K240" s="177">
        <f>K241</f>
        <v>0</v>
      </c>
      <c r="L240" s="177">
        <f>L241</f>
        <v>0</v>
      </c>
    </row>
    <row r="241" spans="1:12" s="24" customFormat="1" ht="48" x14ac:dyDescent="0.3">
      <c r="A241" s="77"/>
      <c r="B241" s="62" t="s">
        <v>548</v>
      </c>
      <c r="C241" s="60" t="s">
        <v>4</v>
      </c>
      <c r="D241" s="60" t="s">
        <v>41</v>
      </c>
      <c r="E241" s="60" t="s">
        <v>5</v>
      </c>
      <c r="F241" s="60" t="s">
        <v>70</v>
      </c>
      <c r="G241" s="51" t="s">
        <v>194</v>
      </c>
      <c r="H241" s="51" t="s">
        <v>90</v>
      </c>
      <c r="I241" s="51" t="s">
        <v>4</v>
      </c>
      <c r="J241" s="178">
        <v>7000</v>
      </c>
      <c r="K241" s="178">
        <v>0</v>
      </c>
      <c r="L241" s="178">
        <v>0</v>
      </c>
    </row>
    <row r="242" spans="1:12" s="1" customFormat="1" ht="30.75" customHeight="1" x14ac:dyDescent="0.25">
      <c r="A242" s="175" t="s">
        <v>86</v>
      </c>
      <c r="B242" s="50" t="s">
        <v>57</v>
      </c>
      <c r="C242" s="58" t="s">
        <v>21</v>
      </c>
      <c r="D242" s="58" t="s">
        <v>39</v>
      </c>
      <c r="E242" s="58" t="s">
        <v>2</v>
      </c>
      <c r="F242" s="58" t="s">
        <v>3</v>
      </c>
      <c r="G242" s="113"/>
      <c r="H242" s="114"/>
      <c r="I242" s="115"/>
      <c r="J242" s="177">
        <f>SUM(J243)</f>
        <v>19699.599999999999</v>
      </c>
      <c r="K242" s="177">
        <f t="shared" ref="K242:L245" si="71">SUM(K243)</f>
        <v>14600</v>
      </c>
      <c r="L242" s="177">
        <f t="shared" si="71"/>
        <v>14600</v>
      </c>
    </row>
    <row r="243" spans="1:12" s="1" customFormat="1" ht="33.6" customHeight="1" x14ac:dyDescent="0.25">
      <c r="A243" s="175" t="s">
        <v>155</v>
      </c>
      <c r="B243" s="50" t="s">
        <v>58</v>
      </c>
      <c r="C243" s="58" t="s">
        <v>21</v>
      </c>
      <c r="D243" s="58" t="s">
        <v>41</v>
      </c>
      <c r="E243" s="58" t="s">
        <v>2</v>
      </c>
      <c r="F243" s="58" t="s">
        <v>3</v>
      </c>
      <c r="G243" s="116"/>
      <c r="H243" s="117"/>
      <c r="I243" s="118"/>
      <c r="J243" s="177">
        <f>++J244+J247+J253+J249+J251</f>
        <v>19699.599999999999</v>
      </c>
      <c r="K243" s="177">
        <f t="shared" ref="K243:L243" si="72">++K244+K247+K253+K249+K251</f>
        <v>14600</v>
      </c>
      <c r="L243" s="177">
        <f t="shared" si="72"/>
        <v>14600</v>
      </c>
    </row>
    <row r="244" spans="1:12" s="2" customFormat="1" ht="48.6" hidden="1" customHeight="1" x14ac:dyDescent="0.25">
      <c r="A244" s="175" t="s">
        <v>156</v>
      </c>
      <c r="B244" s="63" t="s">
        <v>59</v>
      </c>
      <c r="C244" s="58" t="s">
        <v>21</v>
      </c>
      <c r="D244" s="58" t="s">
        <v>41</v>
      </c>
      <c r="E244" s="58" t="s">
        <v>1</v>
      </c>
      <c r="F244" s="58" t="s">
        <v>3</v>
      </c>
      <c r="G244" s="93"/>
      <c r="H244" s="94"/>
      <c r="I244" s="95"/>
      <c r="J244" s="177">
        <f>SUM(J245)</f>
        <v>0</v>
      </c>
      <c r="K244" s="177">
        <f t="shared" si="71"/>
        <v>0</v>
      </c>
      <c r="L244" s="177">
        <f t="shared" si="71"/>
        <v>0</v>
      </c>
    </row>
    <row r="245" spans="1:12" s="4" customFormat="1" ht="31.15" hidden="1" customHeight="1" x14ac:dyDescent="0.3">
      <c r="A245" s="175"/>
      <c r="B245" s="50" t="s">
        <v>61</v>
      </c>
      <c r="C245" s="58" t="s">
        <v>21</v>
      </c>
      <c r="D245" s="58" t="s">
        <v>41</v>
      </c>
      <c r="E245" s="58" t="s">
        <v>1</v>
      </c>
      <c r="F245" s="58" t="s">
        <v>60</v>
      </c>
      <c r="G245" s="93"/>
      <c r="H245" s="94"/>
      <c r="I245" s="95"/>
      <c r="J245" s="177">
        <f>SUM(J246)</f>
        <v>0</v>
      </c>
      <c r="K245" s="177">
        <f t="shared" si="71"/>
        <v>0</v>
      </c>
      <c r="L245" s="177">
        <f t="shared" si="71"/>
        <v>0</v>
      </c>
    </row>
    <row r="246" spans="1:12" s="24" customFormat="1" ht="17.45" hidden="1" customHeight="1" x14ac:dyDescent="0.3">
      <c r="A246" s="175"/>
      <c r="B246" s="59" t="s">
        <v>190</v>
      </c>
      <c r="C246" s="60" t="s">
        <v>21</v>
      </c>
      <c r="D246" s="60" t="s">
        <v>41</v>
      </c>
      <c r="E246" s="60" t="s">
        <v>1</v>
      </c>
      <c r="F246" s="60" t="s">
        <v>60</v>
      </c>
      <c r="G246" s="51" t="s">
        <v>191</v>
      </c>
      <c r="H246" s="51" t="s">
        <v>21</v>
      </c>
      <c r="I246" s="51" t="s">
        <v>88</v>
      </c>
      <c r="J246" s="178"/>
      <c r="K246" s="178"/>
      <c r="L246" s="178"/>
    </row>
    <row r="247" spans="1:12" s="24" customFormat="1" ht="97.15" hidden="1" customHeight="1" x14ac:dyDescent="0.3">
      <c r="A247" s="175" t="s">
        <v>338</v>
      </c>
      <c r="B247" s="63" t="s">
        <v>336</v>
      </c>
      <c r="C247" s="58" t="s">
        <v>21</v>
      </c>
      <c r="D247" s="92" t="s">
        <v>41</v>
      </c>
      <c r="E247" s="52" t="s">
        <v>7</v>
      </c>
      <c r="F247" s="66" t="s">
        <v>3</v>
      </c>
      <c r="G247" s="52"/>
      <c r="H247" s="51"/>
      <c r="I247" s="51"/>
      <c r="J247" s="177">
        <f>+J248</f>
        <v>0</v>
      </c>
      <c r="K247" s="177">
        <f t="shared" ref="K247:L253" si="73">+K248</f>
        <v>0</v>
      </c>
      <c r="L247" s="177">
        <f t="shared" si="73"/>
        <v>0</v>
      </c>
    </row>
    <row r="248" spans="1:12" s="24" customFormat="1" ht="46.9" hidden="1" customHeight="1" x14ac:dyDescent="0.3">
      <c r="A248" s="175"/>
      <c r="B248" s="59" t="s">
        <v>669</v>
      </c>
      <c r="C248" s="51" t="s">
        <v>21</v>
      </c>
      <c r="D248" s="133" t="s">
        <v>41</v>
      </c>
      <c r="E248" s="60" t="s">
        <v>7</v>
      </c>
      <c r="F248" s="73" t="s">
        <v>60</v>
      </c>
      <c r="G248" s="60" t="s">
        <v>191</v>
      </c>
      <c r="H248" s="51" t="s">
        <v>21</v>
      </c>
      <c r="I248" s="51" t="s">
        <v>88</v>
      </c>
      <c r="J248" s="178">
        <v>0</v>
      </c>
      <c r="K248" s="178"/>
      <c r="L248" s="178"/>
    </row>
    <row r="249" spans="1:12" s="24" customFormat="1" ht="78.75" x14ac:dyDescent="0.3">
      <c r="A249" s="175" t="s">
        <v>156</v>
      </c>
      <c r="B249" s="63" t="s">
        <v>395</v>
      </c>
      <c r="C249" s="58" t="s">
        <v>21</v>
      </c>
      <c r="D249" s="92" t="s">
        <v>41</v>
      </c>
      <c r="E249" s="52" t="s">
        <v>4</v>
      </c>
      <c r="F249" s="66" t="s">
        <v>3</v>
      </c>
      <c r="G249" s="93"/>
      <c r="H249" s="94"/>
      <c r="I249" s="95"/>
      <c r="J249" s="177">
        <f>+J250</f>
        <v>19699.599999999999</v>
      </c>
      <c r="K249" s="177">
        <f t="shared" si="73"/>
        <v>14600</v>
      </c>
      <c r="L249" s="177">
        <f t="shared" si="73"/>
        <v>14600</v>
      </c>
    </row>
    <row r="250" spans="1:12" s="24" customFormat="1" ht="27.75" customHeight="1" x14ac:dyDescent="0.3">
      <c r="A250" s="175"/>
      <c r="B250" s="59" t="s">
        <v>670</v>
      </c>
      <c r="C250" s="51" t="s">
        <v>21</v>
      </c>
      <c r="D250" s="133" t="s">
        <v>41</v>
      </c>
      <c r="E250" s="60" t="s">
        <v>4</v>
      </c>
      <c r="F250" s="73" t="s">
        <v>60</v>
      </c>
      <c r="G250" s="60" t="s">
        <v>191</v>
      </c>
      <c r="H250" s="51" t="s">
        <v>21</v>
      </c>
      <c r="I250" s="51" t="s">
        <v>88</v>
      </c>
      <c r="J250" s="178">
        <v>19699.599999999999</v>
      </c>
      <c r="K250" s="178">
        <v>14600</v>
      </c>
      <c r="L250" s="178">
        <v>14600</v>
      </c>
    </row>
    <row r="251" spans="1:12" s="24" customFormat="1" ht="63" hidden="1" x14ac:dyDescent="0.3">
      <c r="A251" s="175" t="s">
        <v>397</v>
      </c>
      <c r="B251" s="63" t="s">
        <v>396</v>
      </c>
      <c r="C251" s="58" t="s">
        <v>21</v>
      </c>
      <c r="D251" s="92" t="s">
        <v>41</v>
      </c>
      <c r="E251" s="52" t="s">
        <v>21</v>
      </c>
      <c r="F251" s="66" t="s">
        <v>3</v>
      </c>
      <c r="G251" s="52"/>
      <c r="H251" s="51"/>
      <c r="I251" s="51"/>
      <c r="J251" s="177">
        <f>+J252</f>
        <v>0</v>
      </c>
      <c r="K251" s="177">
        <f t="shared" si="73"/>
        <v>0</v>
      </c>
      <c r="L251" s="177">
        <f t="shared" si="73"/>
        <v>0</v>
      </c>
    </row>
    <row r="252" spans="1:12" s="24" customFormat="1" ht="47.25" hidden="1" x14ac:dyDescent="0.3">
      <c r="A252" s="175"/>
      <c r="B252" s="59" t="s">
        <v>669</v>
      </c>
      <c r="C252" s="51" t="s">
        <v>21</v>
      </c>
      <c r="D252" s="133" t="s">
        <v>41</v>
      </c>
      <c r="E252" s="60" t="s">
        <v>21</v>
      </c>
      <c r="F252" s="73" t="s">
        <v>60</v>
      </c>
      <c r="G252" s="60" t="s">
        <v>191</v>
      </c>
      <c r="H252" s="51" t="s">
        <v>21</v>
      </c>
      <c r="I252" s="51" t="s">
        <v>88</v>
      </c>
      <c r="J252" s="178"/>
      <c r="K252" s="178"/>
      <c r="L252" s="178"/>
    </row>
    <row r="253" spans="1:12" s="24" customFormat="1" ht="56.45" hidden="1" customHeight="1" x14ac:dyDescent="0.3">
      <c r="A253" s="175" t="s">
        <v>393</v>
      </c>
      <c r="B253" s="63" t="s">
        <v>394</v>
      </c>
      <c r="C253" s="58" t="s">
        <v>21</v>
      </c>
      <c r="D253" s="92" t="s">
        <v>41</v>
      </c>
      <c r="E253" s="52" t="s">
        <v>33</v>
      </c>
      <c r="F253" s="66" t="s">
        <v>3</v>
      </c>
      <c r="G253" s="52"/>
      <c r="H253" s="51"/>
      <c r="I253" s="51"/>
      <c r="J253" s="177">
        <f>+J254</f>
        <v>0</v>
      </c>
      <c r="K253" s="177">
        <f t="shared" si="73"/>
        <v>0</v>
      </c>
      <c r="L253" s="177">
        <f t="shared" si="73"/>
        <v>0</v>
      </c>
    </row>
    <row r="254" spans="1:12" s="24" customFormat="1" ht="61.9" hidden="1" customHeight="1" x14ac:dyDescent="0.3">
      <c r="A254" s="175"/>
      <c r="B254" s="59" t="s">
        <v>671</v>
      </c>
      <c r="C254" s="51" t="s">
        <v>21</v>
      </c>
      <c r="D254" s="133" t="s">
        <v>41</v>
      </c>
      <c r="E254" s="60" t="s">
        <v>33</v>
      </c>
      <c r="F254" s="73" t="s">
        <v>409</v>
      </c>
      <c r="G254" s="60" t="s">
        <v>187</v>
      </c>
      <c r="H254" s="51" t="s">
        <v>21</v>
      </c>
      <c r="I254" s="51" t="s">
        <v>88</v>
      </c>
      <c r="J254" s="178"/>
      <c r="K254" s="178">
        <v>0</v>
      </c>
      <c r="L254" s="178">
        <v>0</v>
      </c>
    </row>
    <row r="255" spans="1:12" s="1" customFormat="1" ht="63" x14ac:dyDescent="0.25">
      <c r="A255" s="175" t="s">
        <v>23</v>
      </c>
      <c r="B255" s="50" t="s">
        <v>62</v>
      </c>
      <c r="C255" s="58" t="s">
        <v>33</v>
      </c>
      <c r="D255" s="58" t="s">
        <v>39</v>
      </c>
      <c r="E255" s="58" t="s">
        <v>2</v>
      </c>
      <c r="F255" s="58" t="s">
        <v>3</v>
      </c>
      <c r="G255" s="97"/>
      <c r="H255" s="97"/>
      <c r="I255" s="97"/>
      <c r="J255" s="177">
        <f>SUM(J256)</f>
        <v>9125</v>
      </c>
      <c r="K255" s="177">
        <f t="shared" ref="K255:L255" si="74">SUM(K256)</f>
        <v>8420</v>
      </c>
      <c r="L255" s="177">
        <f t="shared" si="74"/>
        <v>8420</v>
      </c>
    </row>
    <row r="256" spans="1:12" s="1" customFormat="1" ht="47.25" x14ac:dyDescent="0.25">
      <c r="A256" s="175" t="s">
        <v>157</v>
      </c>
      <c r="B256" s="50" t="s">
        <v>63</v>
      </c>
      <c r="C256" s="52" t="s">
        <v>33</v>
      </c>
      <c r="D256" s="52" t="s">
        <v>41</v>
      </c>
      <c r="E256" s="52" t="s">
        <v>2</v>
      </c>
      <c r="F256" s="52" t="s">
        <v>3</v>
      </c>
      <c r="G256" s="97"/>
      <c r="H256" s="97"/>
      <c r="I256" s="97"/>
      <c r="J256" s="177">
        <f>+J257+J263+J260</f>
        <v>9125</v>
      </c>
      <c r="K256" s="177">
        <f t="shared" ref="K256:L256" si="75">+K257+K263</f>
        <v>8420</v>
      </c>
      <c r="L256" s="177">
        <f t="shared" si="75"/>
        <v>8420</v>
      </c>
    </row>
    <row r="257" spans="1:16" s="2" customFormat="1" ht="47.25" x14ac:dyDescent="0.25">
      <c r="A257" s="175" t="s">
        <v>158</v>
      </c>
      <c r="B257" s="63" t="s">
        <v>64</v>
      </c>
      <c r="C257" s="52" t="s">
        <v>33</v>
      </c>
      <c r="D257" s="52" t="s">
        <v>41</v>
      </c>
      <c r="E257" s="52" t="s">
        <v>1</v>
      </c>
      <c r="F257" s="52" t="s">
        <v>3</v>
      </c>
      <c r="G257" s="97"/>
      <c r="H257" s="97"/>
      <c r="I257" s="97"/>
      <c r="J257" s="177">
        <f>SUM(J258)</f>
        <v>8575</v>
      </c>
      <c r="K257" s="177">
        <f t="shared" ref="K257:P257" si="76">SUM(K258)</f>
        <v>8020</v>
      </c>
      <c r="L257" s="177">
        <f t="shared" si="76"/>
        <v>8020</v>
      </c>
      <c r="M257" s="23">
        <f t="shared" si="76"/>
        <v>0</v>
      </c>
      <c r="N257" s="23">
        <f t="shared" si="76"/>
        <v>0</v>
      </c>
      <c r="O257" s="23">
        <f t="shared" si="76"/>
        <v>0</v>
      </c>
      <c r="P257" s="23">
        <f t="shared" si="76"/>
        <v>0</v>
      </c>
    </row>
    <row r="258" spans="1:16" s="4" customFormat="1" ht="47.25" x14ac:dyDescent="0.3">
      <c r="A258" s="175"/>
      <c r="B258" s="50" t="s">
        <v>66</v>
      </c>
      <c r="C258" s="52" t="s">
        <v>33</v>
      </c>
      <c r="D258" s="52" t="s">
        <v>41</v>
      </c>
      <c r="E258" s="52" t="s">
        <v>1</v>
      </c>
      <c r="F258" s="52" t="s">
        <v>65</v>
      </c>
      <c r="G258" s="97"/>
      <c r="H258" s="97"/>
      <c r="I258" s="97"/>
      <c r="J258" s="177">
        <f>J259</f>
        <v>8575</v>
      </c>
      <c r="K258" s="177">
        <f t="shared" ref="K258:L258" si="77">K259</f>
        <v>8020</v>
      </c>
      <c r="L258" s="177">
        <f t="shared" si="77"/>
        <v>8020</v>
      </c>
    </row>
    <row r="259" spans="1:16" s="24" customFormat="1" x14ac:dyDescent="0.3">
      <c r="A259" s="77"/>
      <c r="B259" s="59" t="s">
        <v>368</v>
      </c>
      <c r="C259" s="51" t="s">
        <v>33</v>
      </c>
      <c r="D259" s="51" t="s">
        <v>41</v>
      </c>
      <c r="E259" s="51" t="s">
        <v>1</v>
      </c>
      <c r="F259" s="51" t="s">
        <v>65</v>
      </c>
      <c r="G259" s="51" t="s">
        <v>198</v>
      </c>
      <c r="H259" s="51" t="s">
        <v>4</v>
      </c>
      <c r="I259" s="51" t="s">
        <v>76</v>
      </c>
      <c r="J259" s="178">
        <v>8575</v>
      </c>
      <c r="K259" s="178">
        <v>8020</v>
      </c>
      <c r="L259" s="178">
        <v>8020</v>
      </c>
    </row>
    <row r="260" spans="1:16" s="24" customFormat="1" ht="34.5" x14ac:dyDescent="0.3">
      <c r="A260" s="77"/>
      <c r="B260" s="134" t="s">
        <v>569</v>
      </c>
      <c r="C260" s="52" t="s">
        <v>33</v>
      </c>
      <c r="D260" s="52" t="s">
        <v>41</v>
      </c>
      <c r="E260" s="52" t="s">
        <v>7</v>
      </c>
      <c r="F260" s="52" t="s">
        <v>3</v>
      </c>
      <c r="G260" s="113"/>
      <c r="H260" s="114"/>
      <c r="I260" s="115"/>
      <c r="J260" s="177">
        <f>+J261</f>
        <v>150</v>
      </c>
      <c r="K260" s="177">
        <f t="shared" ref="K260:L260" si="78">+K261</f>
        <v>0</v>
      </c>
      <c r="L260" s="177">
        <f t="shared" si="78"/>
        <v>0</v>
      </c>
    </row>
    <row r="261" spans="1:16" s="24" customFormat="1" x14ac:dyDescent="0.3">
      <c r="A261" s="77"/>
      <c r="B261" s="50" t="s">
        <v>570</v>
      </c>
      <c r="C261" s="52" t="s">
        <v>33</v>
      </c>
      <c r="D261" s="52" t="s">
        <v>41</v>
      </c>
      <c r="E261" s="52" t="s">
        <v>7</v>
      </c>
      <c r="F261" s="52" t="s">
        <v>571</v>
      </c>
      <c r="G261" s="116"/>
      <c r="H261" s="117"/>
      <c r="I261" s="118"/>
      <c r="J261" s="177">
        <v>150</v>
      </c>
      <c r="K261" s="177">
        <v>0</v>
      </c>
      <c r="L261" s="177">
        <v>0</v>
      </c>
    </row>
    <row r="262" spans="1:16" s="24" customFormat="1" x14ac:dyDescent="0.3">
      <c r="A262" s="77"/>
      <c r="B262" s="50" t="s">
        <v>672</v>
      </c>
      <c r="C262" s="51" t="s">
        <v>33</v>
      </c>
      <c r="D262" s="51" t="s">
        <v>41</v>
      </c>
      <c r="E262" s="51" t="s">
        <v>7</v>
      </c>
      <c r="F262" s="51" t="s">
        <v>571</v>
      </c>
      <c r="G262" s="51" t="s">
        <v>187</v>
      </c>
      <c r="H262" s="51" t="s">
        <v>7</v>
      </c>
      <c r="I262" s="51" t="s">
        <v>21</v>
      </c>
      <c r="J262" s="178">
        <v>150</v>
      </c>
      <c r="K262" s="178">
        <v>0</v>
      </c>
      <c r="L262" s="178">
        <v>0</v>
      </c>
    </row>
    <row r="263" spans="1:16" s="24" customFormat="1" ht="47.25" x14ac:dyDescent="0.3">
      <c r="A263" s="175" t="s">
        <v>408</v>
      </c>
      <c r="B263" s="63" t="s">
        <v>407</v>
      </c>
      <c r="C263" s="52" t="s">
        <v>33</v>
      </c>
      <c r="D263" s="52" t="s">
        <v>41</v>
      </c>
      <c r="E263" s="52" t="s">
        <v>4</v>
      </c>
      <c r="F263" s="52" t="s">
        <v>3</v>
      </c>
      <c r="G263" s="98"/>
      <c r="H263" s="99"/>
      <c r="I263" s="100"/>
      <c r="J263" s="177">
        <f>+J264</f>
        <v>400</v>
      </c>
      <c r="K263" s="177">
        <f t="shared" ref="K263:L263" si="79">+K264</f>
        <v>400</v>
      </c>
      <c r="L263" s="177">
        <f t="shared" si="79"/>
        <v>400</v>
      </c>
    </row>
    <row r="264" spans="1:16" s="24" customFormat="1" ht="31.5" x14ac:dyDescent="0.3">
      <c r="A264" s="77"/>
      <c r="B264" s="50" t="s">
        <v>673</v>
      </c>
      <c r="C264" s="51" t="s">
        <v>33</v>
      </c>
      <c r="D264" s="51" t="s">
        <v>41</v>
      </c>
      <c r="E264" s="51" t="s">
        <v>4</v>
      </c>
      <c r="F264" s="51" t="s">
        <v>70</v>
      </c>
      <c r="G264" s="51" t="s">
        <v>187</v>
      </c>
      <c r="H264" s="51" t="s">
        <v>4</v>
      </c>
      <c r="I264" s="51" t="s">
        <v>76</v>
      </c>
      <c r="J264" s="178">
        <v>400</v>
      </c>
      <c r="K264" s="178">
        <v>400</v>
      </c>
      <c r="L264" s="178">
        <v>400</v>
      </c>
    </row>
    <row r="265" spans="1:16" s="1" customFormat="1" ht="31.5" x14ac:dyDescent="0.25">
      <c r="A265" s="175" t="s">
        <v>159</v>
      </c>
      <c r="B265" s="50" t="s">
        <v>67</v>
      </c>
      <c r="C265" s="52" t="s">
        <v>5</v>
      </c>
      <c r="D265" s="52" t="s">
        <v>39</v>
      </c>
      <c r="E265" s="52" t="s">
        <v>2</v>
      </c>
      <c r="F265" s="52" t="s">
        <v>3</v>
      </c>
      <c r="G265" s="97"/>
      <c r="H265" s="97"/>
      <c r="I265" s="97"/>
      <c r="J265" s="177">
        <f>SUM(J266)</f>
        <v>8535.6</v>
      </c>
      <c r="K265" s="177">
        <f t="shared" ref="K265:L265" si="80">SUM(K266)</f>
        <v>3560</v>
      </c>
      <c r="L265" s="177">
        <f t="shared" si="80"/>
        <v>3722</v>
      </c>
    </row>
    <row r="266" spans="1:16" s="1" customFormat="1" ht="16.5" x14ac:dyDescent="0.25">
      <c r="A266" s="175" t="s">
        <v>160</v>
      </c>
      <c r="B266" s="50" t="s">
        <v>69</v>
      </c>
      <c r="C266" s="52" t="s">
        <v>5</v>
      </c>
      <c r="D266" s="52" t="s">
        <v>41</v>
      </c>
      <c r="E266" s="52" t="s">
        <v>2</v>
      </c>
      <c r="F266" s="52" t="s">
        <v>68</v>
      </c>
      <c r="G266" s="97"/>
      <c r="H266" s="97"/>
      <c r="I266" s="97"/>
      <c r="J266" s="177">
        <f>SUM(J267+J273+J277+J280+J283)</f>
        <v>8535.6</v>
      </c>
      <c r="K266" s="177">
        <f t="shared" ref="K266:L266" si="81">SUM(K267+K273+K277+K280)</f>
        <v>3560</v>
      </c>
      <c r="L266" s="177">
        <f t="shared" si="81"/>
        <v>3722</v>
      </c>
    </row>
    <row r="267" spans="1:16" s="9" customFormat="1" ht="31.5" x14ac:dyDescent="0.3">
      <c r="A267" s="175" t="s">
        <v>161</v>
      </c>
      <c r="B267" s="63" t="s">
        <v>265</v>
      </c>
      <c r="C267" s="52" t="s">
        <v>5</v>
      </c>
      <c r="D267" s="52" t="s">
        <v>41</v>
      </c>
      <c r="E267" s="52" t="s">
        <v>1</v>
      </c>
      <c r="F267" s="52" t="s">
        <v>3</v>
      </c>
      <c r="G267" s="97"/>
      <c r="H267" s="97"/>
      <c r="I267" s="97"/>
      <c r="J267" s="177">
        <f>SUM(J268+J270)</f>
        <v>527</v>
      </c>
      <c r="K267" s="177">
        <f>SUM(K268+K270)</f>
        <v>757</v>
      </c>
      <c r="L267" s="177">
        <f>SUM(L268+L270)</f>
        <v>787</v>
      </c>
    </row>
    <row r="268" spans="1:16" s="4" customFormat="1" x14ac:dyDescent="0.3">
      <c r="A268" s="175"/>
      <c r="B268" s="50" t="s">
        <v>71</v>
      </c>
      <c r="C268" s="52" t="s">
        <v>5</v>
      </c>
      <c r="D268" s="52" t="s">
        <v>41</v>
      </c>
      <c r="E268" s="52" t="s">
        <v>1</v>
      </c>
      <c r="F268" s="52" t="s">
        <v>70</v>
      </c>
      <c r="G268" s="97"/>
      <c r="H268" s="97"/>
      <c r="I268" s="97"/>
      <c r="J268" s="177">
        <f>SUM(J269)</f>
        <v>527</v>
      </c>
      <c r="K268" s="177">
        <f>SUM(K269)</f>
        <v>757</v>
      </c>
      <c r="L268" s="177">
        <f>SUM(L269)</f>
        <v>787</v>
      </c>
    </row>
    <row r="269" spans="1:16" s="24" customFormat="1" ht="19.5" customHeight="1" x14ac:dyDescent="0.3">
      <c r="A269" s="77"/>
      <c r="B269" s="59" t="s">
        <v>186</v>
      </c>
      <c r="C269" s="51" t="s">
        <v>5</v>
      </c>
      <c r="D269" s="51" t="s">
        <v>41</v>
      </c>
      <c r="E269" s="51" t="s">
        <v>1</v>
      </c>
      <c r="F269" s="51" t="s">
        <v>70</v>
      </c>
      <c r="G269" s="51" t="s">
        <v>187</v>
      </c>
      <c r="H269" s="51" t="s">
        <v>1</v>
      </c>
      <c r="I269" s="51" t="s">
        <v>90</v>
      </c>
      <c r="J269" s="178">
        <v>527</v>
      </c>
      <c r="K269" s="178">
        <v>757</v>
      </c>
      <c r="L269" s="178">
        <v>787</v>
      </c>
    </row>
    <row r="270" spans="1:16" s="4" customFormat="1" ht="19.5" hidden="1" customHeight="1" x14ac:dyDescent="0.3">
      <c r="A270" s="175"/>
      <c r="B270" s="50" t="s">
        <v>471</v>
      </c>
      <c r="C270" s="52" t="s">
        <v>5</v>
      </c>
      <c r="D270" s="52" t="s">
        <v>41</v>
      </c>
      <c r="E270" s="52" t="s">
        <v>1</v>
      </c>
      <c r="F270" s="51" t="s">
        <v>504</v>
      </c>
      <c r="G270" s="98"/>
      <c r="H270" s="99"/>
      <c r="I270" s="100"/>
      <c r="J270" s="177">
        <f>J271+J272</f>
        <v>0</v>
      </c>
      <c r="K270" s="177">
        <f>K271+K272</f>
        <v>0</v>
      </c>
      <c r="L270" s="177">
        <f>L271+L272</f>
        <v>0</v>
      </c>
    </row>
    <row r="271" spans="1:16" s="40" customFormat="1" ht="17.25" hidden="1" customHeight="1" x14ac:dyDescent="0.3">
      <c r="A271" s="77"/>
      <c r="B271" s="59" t="s">
        <v>269</v>
      </c>
      <c r="C271" s="51" t="s">
        <v>5</v>
      </c>
      <c r="D271" s="51" t="s">
        <v>41</v>
      </c>
      <c r="E271" s="51" t="s">
        <v>1</v>
      </c>
      <c r="F271" s="51" t="s">
        <v>504</v>
      </c>
      <c r="G271" s="51" t="s">
        <v>187</v>
      </c>
      <c r="H271" s="51" t="s">
        <v>1</v>
      </c>
      <c r="I271" s="51" t="s">
        <v>90</v>
      </c>
      <c r="J271" s="178">
        <v>0</v>
      </c>
      <c r="K271" s="178">
        <v>0</v>
      </c>
      <c r="L271" s="178">
        <v>0</v>
      </c>
    </row>
    <row r="272" spans="1:16" s="40" customFormat="1" ht="15" hidden="1" customHeight="1" x14ac:dyDescent="0.3">
      <c r="A272" s="77"/>
      <c r="B272" s="59" t="s">
        <v>270</v>
      </c>
      <c r="C272" s="51" t="s">
        <v>5</v>
      </c>
      <c r="D272" s="51" t="s">
        <v>41</v>
      </c>
      <c r="E272" s="51" t="s">
        <v>1</v>
      </c>
      <c r="F272" s="51" t="s">
        <v>504</v>
      </c>
      <c r="G272" s="51" t="s">
        <v>187</v>
      </c>
      <c r="H272" s="51" t="s">
        <v>1</v>
      </c>
      <c r="I272" s="51" t="s">
        <v>90</v>
      </c>
      <c r="J272" s="178">
        <v>0</v>
      </c>
      <c r="K272" s="178">
        <v>0</v>
      </c>
      <c r="L272" s="178">
        <v>0</v>
      </c>
    </row>
    <row r="273" spans="1:19" s="9" customFormat="1" ht="18.75" x14ac:dyDescent="0.3">
      <c r="A273" s="175" t="s">
        <v>263</v>
      </c>
      <c r="B273" s="63" t="s">
        <v>266</v>
      </c>
      <c r="C273" s="52" t="s">
        <v>5</v>
      </c>
      <c r="D273" s="52" t="s">
        <v>41</v>
      </c>
      <c r="E273" s="52" t="s">
        <v>7</v>
      </c>
      <c r="F273" s="52" t="s">
        <v>3</v>
      </c>
      <c r="G273" s="97"/>
      <c r="H273" s="97"/>
      <c r="I273" s="97"/>
      <c r="J273" s="177">
        <f>SUM(J274)</f>
        <v>3743.6</v>
      </c>
      <c r="K273" s="177">
        <f t="shared" ref="K273:L273" si="82">SUM(K274)</f>
        <v>2803</v>
      </c>
      <c r="L273" s="177">
        <f t="shared" si="82"/>
        <v>2935</v>
      </c>
    </row>
    <row r="274" spans="1:19" s="4" customFormat="1" x14ac:dyDescent="0.3">
      <c r="A274" s="175"/>
      <c r="B274" s="50" t="s">
        <v>71</v>
      </c>
      <c r="C274" s="52" t="s">
        <v>5</v>
      </c>
      <c r="D274" s="52" t="s">
        <v>41</v>
      </c>
      <c r="E274" s="52" t="s">
        <v>7</v>
      </c>
      <c r="F274" s="52" t="s">
        <v>70</v>
      </c>
      <c r="G274" s="97"/>
      <c r="H274" s="97"/>
      <c r="I274" s="97"/>
      <c r="J274" s="177">
        <f>SUM(J275+J276)</f>
        <v>3743.6</v>
      </c>
      <c r="K274" s="177">
        <f t="shared" ref="K274:L274" si="83">SUM(K275+K276)</f>
        <v>2803</v>
      </c>
      <c r="L274" s="177">
        <f t="shared" si="83"/>
        <v>2935</v>
      </c>
    </row>
    <row r="275" spans="1:19" s="24" customFormat="1" x14ac:dyDescent="0.3">
      <c r="A275" s="77"/>
      <c r="B275" s="59" t="s">
        <v>186</v>
      </c>
      <c r="C275" s="51" t="s">
        <v>5</v>
      </c>
      <c r="D275" s="51" t="s">
        <v>41</v>
      </c>
      <c r="E275" s="51" t="s">
        <v>7</v>
      </c>
      <c r="F275" s="51" t="s">
        <v>70</v>
      </c>
      <c r="G275" s="51" t="s">
        <v>187</v>
      </c>
      <c r="H275" s="51" t="s">
        <v>1</v>
      </c>
      <c r="I275" s="51" t="s">
        <v>90</v>
      </c>
      <c r="J275" s="178">
        <v>3633.6</v>
      </c>
      <c r="K275" s="178">
        <v>2693</v>
      </c>
      <c r="L275" s="178">
        <v>2825</v>
      </c>
      <c r="M275" s="24">
        <v>2700</v>
      </c>
      <c r="N275" s="24">
        <v>1000</v>
      </c>
      <c r="O275" s="24">
        <v>1000</v>
      </c>
    </row>
    <row r="276" spans="1:19" s="40" customFormat="1" x14ac:dyDescent="0.3">
      <c r="A276" s="77"/>
      <c r="B276" s="59" t="s">
        <v>190</v>
      </c>
      <c r="C276" s="51" t="s">
        <v>5</v>
      </c>
      <c r="D276" s="51" t="s">
        <v>41</v>
      </c>
      <c r="E276" s="51" t="s">
        <v>7</v>
      </c>
      <c r="F276" s="51" t="s">
        <v>70</v>
      </c>
      <c r="G276" s="133" t="s">
        <v>191</v>
      </c>
      <c r="H276" s="51" t="s">
        <v>1</v>
      </c>
      <c r="I276" s="56" t="s">
        <v>90</v>
      </c>
      <c r="J276" s="178">
        <v>110</v>
      </c>
      <c r="K276" s="178">
        <v>110</v>
      </c>
      <c r="L276" s="178">
        <v>110</v>
      </c>
    </row>
    <row r="277" spans="1:19" s="24" customFormat="1" ht="47.25" x14ac:dyDescent="0.3">
      <c r="A277" s="175" t="s">
        <v>268</v>
      </c>
      <c r="B277" s="63" t="s">
        <v>316</v>
      </c>
      <c r="C277" s="52" t="s">
        <v>5</v>
      </c>
      <c r="D277" s="52" t="s">
        <v>41</v>
      </c>
      <c r="E277" s="52" t="s">
        <v>4</v>
      </c>
      <c r="F277" s="52" t="s">
        <v>3</v>
      </c>
      <c r="G277" s="106"/>
      <c r="H277" s="107"/>
      <c r="I277" s="108"/>
      <c r="J277" s="177">
        <f t="shared" ref="J277:L278" si="84">J278</f>
        <v>4265</v>
      </c>
      <c r="K277" s="177">
        <f t="shared" si="84"/>
        <v>0</v>
      </c>
      <c r="L277" s="177">
        <f t="shared" si="84"/>
        <v>0</v>
      </c>
    </row>
    <row r="278" spans="1:19" s="24" customFormat="1" x14ac:dyDescent="0.3">
      <c r="A278" s="175"/>
      <c r="B278" s="50" t="s">
        <v>71</v>
      </c>
      <c r="C278" s="52" t="s">
        <v>5</v>
      </c>
      <c r="D278" s="52" t="s">
        <v>41</v>
      </c>
      <c r="E278" s="52" t="s">
        <v>4</v>
      </c>
      <c r="F278" s="52" t="s">
        <v>70</v>
      </c>
      <c r="G278" s="106"/>
      <c r="H278" s="107"/>
      <c r="I278" s="108"/>
      <c r="J278" s="177">
        <f t="shared" si="84"/>
        <v>4265</v>
      </c>
      <c r="K278" s="177">
        <f t="shared" si="84"/>
        <v>0</v>
      </c>
      <c r="L278" s="177">
        <f t="shared" si="84"/>
        <v>0</v>
      </c>
    </row>
    <row r="279" spans="1:19" s="24" customFormat="1" x14ac:dyDescent="0.3">
      <c r="A279" s="77"/>
      <c r="B279" s="59" t="s">
        <v>190</v>
      </c>
      <c r="C279" s="51" t="s">
        <v>5</v>
      </c>
      <c r="D279" s="51" t="s">
        <v>41</v>
      </c>
      <c r="E279" s="51" t="s">
        <v>4</v>
      </c>
      <c r="F279" s="51" t="s">
        <v>70</v>
      </c>
      <c r="G279" s="51" t="s">
        <v>191</v>
      </c>
      <c r="H279" s="51" t="s">
        <v>21</v>
      </c>
      <c r="I279" s="51" t="s">
        <v>37</v>
      </c>
      <c r="J279" s="178">
        <v>4265</v>
      </c>
      <c r="K279" s="178">
        <v>0</v>
      </c>
      <c r="L279" s="178">
        <v>0</v>
      </c>
    </row>
    <row r="280" spans="1:19" s="12" customFormat="1" ht="1.1499999999999999" hidden="1" customHeight="1" x14ac:dyDescent="0.3">
      <c r="A280" s="175" t="s">
        <v>315</v>
      </c>
      <c r="B280" s="63" t="s">
        <v>267</v>
      </c>
      <c r="C280" s="52" t="s">
        <v>5</v>
      </c>
      <c r="D280" s="52" t="s">
        <v>41</v>
      </c>
      <c r="E280" s="52" t="s">
        <v>33</v>
      </c>
      <c r="F280" s="52" t="s">
        <v>3</v>
      </c>
      <c r="G280" s="98"/>
      <c r="H280" s="99"/>
      <c r="I280" s="100"/>
      <c r="J280" s="177">
        <f>SUM(J281)</f>
        <v>0</v>
      </c>
      <c r="K280" s="177">
        <f t="shared" ref="K280:L280" si="85">SUM(K281)</f>
        <v>0</v>
      </c>
      <c r="L280" s="177">
        <f t="shared" si="85"/>
        <v>0</v>
      </c>
    </row>
    <row r="281" spans="1:19" s="4" customFormat="1" ht="33.6" hidden="1" customHeight="1" x14ac:dyDescent="0.3">
      <c r="A281" s="175"/>
      <c r="B281" s="50" t="s">
        <v>254</v>
      </c>
      <c r="C281" s="52" t="s">
        <v>5</v>
      </c>
      <c r="D281" s="52" t="s">
        <v>41</v>
      </c>
      <c r="E281" s="52" t="s">
        <v>33</v>
      </c>
      <c r="F281" s="52" t="s">
        <v>253</v>
      </c>
      <c r="G281" s="128"/>
      <c r="H281" s="129"/>
      <c r="I281" s="130"/>
      <c r="J281" s="177">
        <f>SUM(J282)</f>
        <v>0</v>
      </c>
      <c r="K281" s="177">
        <f t="shared" ref="K281:L281" si="86">SUM(K282)</f>
        <v>0</v>
      </c>
      <c r="L281" s="177">
        <f t="shared" si="86"/>
        <v>0</v>
      </c>
    </row>
    <row r="282" spans="1:19" s="24" customFormat="1" hidden="1" x14ac:dyDescent="0.3">
      <c r="A282" s="77"/>
      <c r="B282" s="59" t="s">
        <v>199</v>
      </c>
      <c r="C282" s="51" t="s">
        <v>5</v>
      </c>
      <c r="D282" s="51" t="s">
        <v>41</v>
      </c>
      <c r="E282" s="51" t="s">
        <v>33</v>
      </c>
      <c r="F282" s="51" t="s">
        <v>253</v>
      </c>
      <c r="G282" s="68" t="s">
        <v>198</v>
      </c>
      <c r="H282" s="68" t="s">
        <v>21</v>
      </c>
      <c r="I282" s="68" t="s">
        <v>88</v>
      </c>
      <c r="J282" s="178"/>
      <c r="K282" s="178"/>
      <c r="L282" s="178"/>
    </row>
    <row r="283" spans="1:19" s="24" customFormat="1" ht="48.6" hidden="1" customHeight="1" x14ac:dyDescent="0.3">
      <c r="A283" s="175" t="s">
        <v>622</v>
      </c>
      <c r="B283" s="63" t="s">
        <v>463</v>
      </c>
      <c r="C283" s="52" t="s">
        <v>5</v>
      </c>
      <c r="D283" s="52" t="s">
        <v>41</v>
      </c>
      <c r="E283" s="52" t="s">
        <v>5</v>
      </c>
      <c r="F283" s="52" t="s">
        <v>3</v>
      </c>
      <c r="G283" s="106"/>
      <c r="H283" s="107"/>
      <c r="I283" s="108"/>
      <c r="J283" s="178">
        <f t="shared" ref="J283:L284" si="87">J284</f>
        <v>0</v>
      </c>
      <c r="K283" s="178">
        <f t="shared" si="87"/>
        <v>0</v>
      </c>
      <c r="L283" s="178">
        <f t="shared" si="87"/>
        <v>0</v>
      </c>
      <c r="S283" s="24" t="s">
        <v>445</v>
      </c>
    </row>
    <row r="284" spans="1:19" s="24" customFormat="1" ht="16.899999999999999" hidden="1" customHeight="1" x14ac:dyDescent="0.3">
      <c r="A284" s="77"/>
      <c r="B284" s="50" t="s">
        <v>71</v>
      </c>
      <c r="C284" s="52" t="s">
        <v>5</v>
      </c>
      <c r="D284" s="52" t="s">
        <v>41</v>
      </c>
      <c r="E284" s="52" t="s">
        <v>5</v>
      </c>
      <c r="F284" s="52" t="s">
        <v>72</v>
      </c>
      <c r="G284" s="133"/>
      <c r="H284" s="70"/>
      <c r="I284" s="56"/>
      <c r="J284" s="178">
        <f t="shared" si="87"/>
        <v>0</v>
      </c>
      <c r="K284" s="178">
        <f t="shared" si="87"/>
        <v>0</v>
      </c>
      <c r="L284" s="178">
        <f t="shared" si="87"/>
        <v>0</v>
      </c>
      <c r="S284" s="24" t="s">
        <v>445</v>
      </c>
    </row>
    <row r="285" spans="1:19" s="24" customFormat="1" ht="15.6" hidden="1" customHeight="1" x14ac:dyDescent="0.3">
      <c r="A285" s="77"/>
      <c r="B285" s="59" t="s">
        <v>25</v>
      </c>
      <c r="C285" s="51" t="s">
        <v>5</v>
      </c>
      <c r="D285" s="51" t="s">
        <v>41</v>
      </c>
      <c r="E285" s="51" t="s">
        <v>5</v>
      </c>
      <c r="F285" s="51" t="s">
        <v>72</v>
      </c>
      <c r="G285" s="51" t="s">
        <v>193</v>
      </c>
      <c r="H285" s="70" t="s">
        <v>1</v>
      </c>
      <c r="I285" s="51" t="s">
        <v>90</v>
      </c>
      <c r="J285" s="178"/>
      <c r="K285" s="178">
        <v>0</v>
      </c>
      <c r="L285" s="178">
        <v>0</v>
      </c>
      <c r="S285" s="24" t="s">
        <v>445</v>
      </c>
    </row>
    <row r="286" spans="1:19" s="1" customFormat="1" ht="47.25" x14ac:dyDescent="0.25">
      <c r="A286" s="175" t="s">
        <v>162</v>
      </c>
      <c r="B286" s="50" t="s">
        <v>73</v>
      </c>
      <c r="C286" s="52" t="s">
        <v>37</v>
      </c>
      <c r="D286" s="52" t="s">
        <v>39</v>
      </c>
      <c r="E286" s="52" t="s">
        <v>2</v>
      </c>
      <c r="F286" s="52" t="s">
        <v>3</v>
      </c>
      <c r="G286" s="97"/>
      <c r="H286" s="97"/>
      <c r="I286" s="97"/>
      <c r="J286" s="177">
        <f>SUM(J287+J297)</f>
        <v>41416.999999999993</v>
      </c>
      <c r="K286" s="177">
        <f t="shared" ref="K286:L286" si="88">SUM(K287+K297)</f>
        <v>1367</v>
      </c>
      <c r="L286" s="177">
        <f t="shared" si="88"/>
        <v>1578</v>
      </c>
    </row>
    <row r="287" spans="1:19" s="1" customFormat="1" ht="31.5" x14ac:dyDescent="0.25">
      <c r="A287" s="175" t="s">
        <v>163</v>
      </c>
      <c r="B287" s="50" t="s">
        <v>74</v>
      </c>
      <c r="C287" s="52" t="s">
        <v>37</v>
      </c>
      <c r="D287" s="52" t="s">
        <v>41</v>
      </c>
      <c r="E287" s="52" t="s">
        <v>2</v>
      </c>
      <c r="F287" s="52" t="s">
        <v>3</v>
      </c>
      <c r="G287" s="97"/>
      <c r="H287" s="97"/>
      <c r="I287" s="97"/>
      <c r="J287" s="177">
        <f>SUM(J288)</f>
        <v>1525.7</v>
      </c>
      <c r="K287" s="177">
        <f t="shared" ref="K287:L289" si="89">SUM(K288)</f>
        <v>1367</v>
      </c>
      <c r="L287" s="177">
        <f t="shared" si="89"/>
        <v>1578</v>
      </c>
    </row>
    <row r="288" spans="1:19" s="2" customFormat="1" ht="15.6" customHeight="1" x14ac:dyDescent="0.25">
      <c r="A288" s="175" t="s">
        <v>164</v>
      </c>
      <c r="B288" s="63" t="s">
        <v>229</v>
      </c>
      <c r="C288" s="52" t="s">
        <v>37</v>
      </c>
      <c r="D288" s="52" t="s">
        <v>41</v>
      </c>
      <c r="E288" s="52" t="s">
        <v>1</v>
      </c>
      <c r="F288" s="52" t="s">
        <v>3</v>
      </c>
      <c r="G288" s="97"/>
      <c r="H288" s="97"/>
      <c r="I288" s="97"/>
      <c r="J288" s="177">
        <f>+J289+J291+J294</f>
        <v>1525.7</v>
      </c>
      <c r="K288" s="177">
        <f>+K289+K291+K294</f>
        <v>1367</v>
      </c>
      <c r="L288" s="177">
        <f>+L289+L291+L294</f>
        <v>1578</v>
      </c>
      <c r="R288" s="2" t="s">
        <v>443</v>
      </c>
    </row>
    <row r="289" spans="1:18" s="4" customFormat="1" ht="31.5" hidden="1" x14ac:dyDescent="0.3">
      <c r="A289" s="175"/>
      <c r="B289" s="50" t="s">
        <v>12</v>
      </c>
      <c r="C289" s="52" t="s">
        <v>37</v>
      </c>
      <c r="D289" s="52" t="s">
        <v>41</v>
      </c>
      <c r="E289" s="52" t="s">
        <v>1</v>
      </c>
      <c r="F289" s="52" t="s">
        <v>11</v>
      </c>
      <c r="G289" s="97"/>
      <c r="H289" s="97"/>
      <c r="I289" s="97"/>
      <c r="J289" s="177">
        <f>SUM(J290)</f>
        <v>0</v>
      </c>
      <c r="K289" s="177">
        <f>SUM(K290)</f>
        <v>0</v>
      </c>
      <c r="L289" s="177">
        <f t="shared" si="89"/>
        <v>0</v>
      </c>
    </row>
    <row r="290" spans="1:18" s="24" customFormat="1" ht="31.15" hidden="1" customHeight="1" x14ac:dyDescent="0.3">
      <c r="A290" s="77"/>
      <c r="B290" s="59" t="s">
        <v>197</v>
      </c>
      <c r="C290" s="51" t="s">
        <v>37</v>
      </c>
      <c r="D290" s="51" t="s">
        <v>41</v>
      </c>
      <c r="E290" s="51" t="s">
        <v>1</v>
      </c>
      <c r="F290" s="51" t="s">
        <v>11</v>
      </c>
      <c r="G290" s="51" t="s">
        <v>196</v>
      </c>
      <c r="H290" s="51" t="s">
        <v>21</v>
      </c>
      <c r="I290" s="51" t="s">
        <v>33</v>
      </c>
      <c r="J290" s="178">
        <v>0</v>
      </c>
      <c r="K290" s="178">
        <v>0</v>
      </c>
      <c r="L290" s="178">
        <v>0</v>
      </c>
    </row>
    <row r="291" spans="1:18" s="24" customFormat="1" ht="54.6" customHeight="1" x14ac:dyDescent="0.3">
      <c r="A291" s="77"/>
      <c r="B291" s="50" t="s">
        <v>604</v>
      </c>
      <c r="C291" s="52" t="s">
        <v>37</v>
      </c>
      <c r="D291" s="52" t="s">
        <v>41</v>
      </c>
      <c r="E291" s="52" t="s">
        <v>1</v>
      </c>
      <c r="F291" s="52" t="s">
        <v>334</v>
      </c>
      <c r="G291" s="52"/>
      <c r="H291" s="52"/>
      <c r="I291" s="52"/>
      <c r="J291" s="177">
        <f>+J292+J293</f>
        <v>500</v>
      </c>
      <c r="K291" s="177">
        <f t="shared" ref="K291:L291" si="90">+K292+K293</f>
        <v>0</v>
      </c>
      <c r="L291" s="177">
        <f t="shared" si="90"/>
        <v>0</v>
      </c>
    </row>
    <row r="292" spans="1:18" s="24" customFormat="1" ht="25.15" customHeight="1" x14ac:dyDescent="0.3">
      <c r="A292" s="77"/>
      <c r="B292" s="59" t="s">
        <v>190</v>
      </c>
      <c r="C292" s="51" t="s">
        <v>37</v>
      </c>
      <c r="D292" s="51" t="s">
        <v>41</v>
      </c>
      <c r="E292" s="51" t="s">
        <v>1</v>
      </c>
      <c r="F292" s="51" t="s">
        <v>334</v>
      </c>
      <c r="G292" s="51" t="s">
        <v>191</v>
      </c>
      <c r="H292" s="51" t="s">
        <v>21</v>
      </c>
      <c r="I292" s="51" t="s">
        <v>33</v>
      </c>
      <c r="J292" s="178">
        <v>450</v>
      </c>
      <c r="K292" s="178">
        <v>0</v>
      </c>
      <c r="L292" s="178">
        <v>0</v>
      </c>
    </row>
    <row r="293" spans="1:18" s="80" customFormat="1" ht="30" customHeight="1" x14ac:dyDescent="0.3">
      <c r="A293" s="77"/>
      <c r="B293" s="59" t="s">
        <v>603</v>
      </c>
      <c r="C293" s="51" t="s">
        <v>37</v>
      </c>
      <c r="D293" s="51" t="s">
        <v>41</v>
      </c>
      <c r="E293" s="51" t="s">
        <v>1</v>
      </c>
      <c r="F293" s="51" t="s">
        <v>334</v>
      </c>
      <c r="G293" s="51" t="s">
        <v>187</v>
      </c>
      <c r="H293" s="51" t="s">
        <v>21</v>
      </c>
      <c r="I293" s="51" t="s">
        <v>33</v>
      </c>
      <c r="J293" s="178">
        <v>50</v>
      </c>
      <c r="K293" s="178">
        <v>0</v>
      </c>
      <c r="L293" s="178">
        <v>0</v>
      </c>
    </row>
    <row r="294" spans="1:18" s="24" customFormat="1" ht="21" customHeight="1" x14ac:dyDescent="0.3">
      <c r="A294" s="77"/>
      <c r="B294" s="50" t="s">
        <v>71</v>
      </c>
      <c r="C294" s="52" t="s">
        <v>37</v>
      </c>
      <c r="D294" s="52" t="s">
        <v>41</v>
      </c>
      <c r="E294" s="52" t="s">
        <v>1</v>
      </c>
      <c r="F294" s="52" t="s">
        <v>70</v>
      </c>
      <c r="G294" s="98"/>
      <c r="H294" s="99"/>
      <c r="I294" s="100"/>
      <c r="J294" s="177">
        <f>J295+J296</f>
        <v>1025.7</v>
      </c>
      <c r="K294" s="177">
        <f t="shared" ref="K294:L294" si="91">K295+K296</f>
        <v>1367</v>
      </c>
      <c r="L294" s="177">
        <f t="shared" si="91"/>
        <v>1578</v>
      </c>
      <c r="R294" s="24" t="s">
        <v>442</v>
      </c>
    </row>
    <row r="295" spans="1:18" s="24" customFormat="1" ht="32.25" customHeight="1" x14ac:dyDescent="0.3">
      <c r="A295" s="77"/>
      <c r="B295" s="59" t="s">
        <v>603</v>
      </c>
      <c r="C295" s="51" t="s">
        <v>37</v>
      </c>
      <c r="D295" s="51" t="s">
        <v>41</v>
      </c>
      <c r="E295" s="51" t="s">
        <v>1</v>
      </c>
      <c r="F295" s="51" t="s">
        <v>70</v>
      </c>
      <c r="G295" s="51" t="s">
        <v>187</v>
      </c>
      <c r="H295" s="51" t="s">
        <v>21</v>
      </c>
      <c r="I295" s="51" t="s">
        <v>33</v>
      </c>
      <c r="J295" s="178">
        <v>825.7</v>
      </c>
      <c r="K295" s="178">
        <v>1202</v>
      </c>
      <c r="L295" s="178">
        <v>1407</v>
      </c>
    </row>
    <row r="296" spans="1:18" s="24" customFormat="1" ht="32.25" customHeight="1" x14ac:dyDescent="0.3">
      <c r="A296" s="77"/>
      <c r="B296" s="59" t="s">
        <v>195</v>
      </c>
      <c r="C296" s="51" t="s">
        <v>37</v>
      </c>
      <c r="D296" s="51" t="s">
        <v>41</v>
      </c>
      <c r="E296" s="51" t="s">
        <v>1</v>
      </c>
      <c r="F296" s="51" t="s">
        <v>70</v>
      </c>
      <c r="G296" s="51" t="s">
        <v>194</v>
      </c>
      <c r="H296" s="51" t="s">
        <v>21</v>
      </c>
      <c r="I296" s="51" t="s">
        <v>33</v>
      </c>
      <c r="J296" s="178">
        <v>200</v>
      </c>
      <c r="K296" s="178">
        <v>165</v>
      </c>
      <c r="L296" s="178">
        <v>171</v>
      </c>
    </row>
    <row r="297" spans="1:18" s="1" customFormat="1" ht="16.5" x14ac:dyDescent="0.25">
      <c r="A297" s="175" t="s">
        <v>202</v>
      </c>
      <c r="B297" s="50" t="s">
        <v>347</v>
      </c>
      <c r="C297" s="52" t="s">
        <v>37</v>
      </c>
      <c r="D297" s="52" t="s">
        <v>75</v>
      </c>
      <c r="E297" s="52" t="s">
        <v>2</v>
      </c>
      <c r="F297" s="52" t="s">
        <v>3</v>
      </c>
      <c r="G297" s="97"/>
      <c r="H297" s="97"/>
      <c r="I297" s="97"/>
      <c r="J297" s="177">
        <f>+J298</f>
        <v>39891.299999999996</v>
      </c>
      <c r="K297" s="177">
        <f>+K298</f>
        <v>0</v>
      </c>
      <c r="L297" s="177">
        <f>+L298</f>
        <v>0</v>
      </c>
    </row>
    <row r="298" spans="1:18" s="2" customFormat="1" ht="33" customHeight="1" x14ac:dyDescent="0.25">
      <c r="A298" s="175" t="s">
        <v>203</v>
      </c>
      <c r="B298" s="63" t="s">
        <v>348</v>
      </c>
      <c r="C298" s="52" t="s">
        <v>37</v>
      </c>
      <c r="D298" s="52" t="s">
        <v>75</v>
      </c>
      <c r="E298" s="52" t="s">
        <v>1</v>
      </c>
      <c r="F298" s="52" t="s">
        <v>3</v>
      </c>
      <c r="G298" s="97"/>
      <c r="H298" s="97"/>
      <c r="I298" s="97"/>
      <c r="J298" s="177">
        <f>+J299+J301</f>
        <v>39891.299999999996</v>
      </c>
      <c r="K298" s="177">
        <f t="shared" ref="K298:L298" si="92">+K299+K301</f>
        <v>0</v>
      </c>
      <c r="L298" s="177">
        <f t="shared" si="92"/>
        <v>0</v>
      </c>
    </row>
    <row r="299" spans="1:18" s="33" customFormat="1" ht="16.5" x14ac:dyDescent="0.25">
      <c r="A299" s="175"/>
      <c r="B299" s="50" t="s">
        <v>71</v>
      </c>
      <c r="C299" s="52" t="s">
        <v>37</v>
      </c>
      <c r="D299" s="52" t="s">
        <v>75</v>
      </c>
      <c r="E299" s="52" t="s">
        <v>1</v>
      </c>
      <c r="F299" s="52" t="s">
        <v>72</v>
      </c>
      <c r="G299" s="52"/>
      <c r="H299" s="52"/>
      <c r="I299" s="52"/>
      <c r="J299" s="177">
        <f>+J300</f>
        <v>2866.5</v>
      </c>
      <c r="K299" s="177">
        <f t="shared" ref="K299:L299" si="93">+K300</f>
        <v>0</v>
      </c>
      <c r="L299" s="177">
        <f t="shared" si="93"/>
        <v>0</v>
      </c>
    </row>
    <row r="300" spans="1:18" s="34" customFormat="1" ht="31.5" x14ac:dyDescent="0.25">
      <c r="A300" s="77"/>
      <c r="B300" s="59" t="s">
        <v>378</v>
      </c>
      <c r="C300" s="51" t="s">
        <v>37</v>
      </c>
      <c r="D300" s="51" t="s">
        <v>75</v>
      </c>
      <c r="E300" s="51" t="s">
        <v>1</v>
      </c>
      <c r="F300" s="51" t="s">
        <v>72</v>
      </c>
      <c r="G300" s="51" t="s">
        <v>193</v>
      </c>
      <c r="H300" s="51" t="s">
        <v>33</v>
      </c>
      <c r="I300" s="51" t="s">
        <v>33</v>
      </c>
      <c r="J300" s="178">
        <v>2866.5</v>
      </c>
      <c r="K300" s="178">
        <v>0</v>
      </c>
      <c r="L300" s="178">
        <v>0</v>
      </c>
    </row>
    <row r="301" spans="1:18" s="4" customFormat="1" ht="31.5" x14ac:dyDescent="0.3">
      <c r="A301" s="175"/>
      <c r="B301" s="50" t="s">
        <v>349</v>
      </c>
      <c r="C301" s="52" t="s">
        <v>37</v>
      </c>
      <c r="D301" s="52" t="s">
        <v>75</v>
      </c>
      <c r="E301" s="52" t="s">
        <v>1</v>
      </c>
      <c r="F301" s="52" t="s">
        <v>383</v>
      </c>
      <c r="G301" s="97"/>
      <c r="H301" s="97"/>
      <c r="I301" s="97"/>
      <c r="J301" s="177">
        <f>+J302+J303+J304+J305+J306+J307</f>
        <v>37024.799999999996</v>
      </c>
      <c r="K301" s="177">
        <f>+K302+K303+K304+K305+K306+K307</f>
        <v>0</v>
      </c>
      <c r="L301" s="177">
        <f>+L302+L303+L304+L305+L306+L307</f>
        <v>0</v>
      </c>
    </row>
    <row r="302" spans="1:18" s="24" customFormat="1" x14ac:dyDescent="0.3">
      <c r="A302" s="77"/>
      <c r="B302" s="59" t="s">
        <v>377</v>
      </c>
      <c r="C302" s="51" t="s">
        <v>37</v>
      </c>
      <c r="D302" s="51" t="s">
        <v>75</v>
      </c>
      <c r="E302" s="51" t="s">
        <v>1</v>
      </c>
      <c r="F302" s="51" t="s">
        <v>383</v>
      </c>
      <c r="G302" s="51" t="s">
        <v>193</v>
      </c>
      <c r="H302" s="51" t="s">
        <v>33</v>
      </c>
      <c r="I302" s="51" t="s">
        <v>33</v>
      </c>
      <c r="J302" s="178">
        <v>19674.7</v>
      </c>
      <c r="K302" s="178">
        <v>0</v>
      </c>
      <c r="L302" s="178">
        <v>0</v>
      </c>
    </row>
    <row r="303" spans="1:18" s="24" customFormat="1" ht="16.899999999999999" customHeight="1" x14ac:dyDescent="0.3">
      <c r="A303" s="77"/>
      <c r="B303" s="59" t="s">
        <v>392</v>
      </c>
      <c r="C303" s="51" t="s">
        <v>37</v>
      </c>
      <c r="D303" s="51" t="s">
        <v>75</v>
      </c>
      <c r="E303" s="51" t="s">
        <v>1</v>
      </c>
      <c r="F303" s="51" t="s">
        <v>383</v>
      </c>
      <c r="G303" s="51" t="s">
        <v>193</v>
      </c>
      <c r="H303" s="51" t="s">
        <v>33</v>
      </c>
      <c r="I303" s="51" t="s">
        <v>33</v>
      </c>
      <c r="J303" s="178">
        <v>11133.5</v>
      </c>
      <c r="K303" s="178">
        <v>0</v>
      </c>
      <c r="L303" s="178">
        <v>0</v>
      </c>
    </row>
    <row r="304" spans="1:18" s="24" customFormat="1" ht="26.25" customHeight="1" x14ac:dyDescent="0.3">
      <c r="A304" s="77"/>
      <c r="B304" s="59" t="s">
        <v>377</v>
      </c>
      <c r="C304" s="51" t="s">
        <v>37</v>
      </c>
      <c r="D304" s="51" t="s">
        <v>75</v>
      </c>
      <c r="E304" s="51" t="s">
        <v>1</v>
      </c>
      <c r="F304" s="68" t="s">
        <v>609</v>
      </c>
      <c r="G304" s="51" t="s">
        <v>193</v>
      </c>
      <c r="H304" s="51" t="s">
        <v>33</v>
      </c>
      <c r="I304" s="51" t="s">
        <v>33</v>
      </c>
      <c r="J304" s="178">
        <v>4420</v>
      </c>
      <c r="K304" s="178">
        <v>0</v>
      </c>
      <c r="L304" s="178">
        <v>0</v>
      </c>
    </row>
    <row r="305" spans="1:13" s="24" customFormat="1" x14ac:dyDescent="0.3">
      <c r="A305" s="77"/>
      <c r="B305" s="59" t="s">
        <v>392</v>
      </c>
      <c r="C305" s="51" t="s">
        <v>37</v>
      </c>
      <c r="D305" s="51" t="s">
        <v>75</v>
      </c>
      <c r="E305" s="51" t="s">
        <v>1</v>
      </c>
      <c r="F305" s="68" t="s">
        <v>609</v>
      </c>
      <c r="G305" s="51" t="s">
        <v>193</v>
      </c>
      <c r="H305" s="51" t="s">
        <v>33</v>
      </c>
      <c r="I305" s="51" t="s">
        <v>33</v>
      </c>
      <c r="J305" s="178">
        <v>1796.6</v>
      </c>
      <c r="K305" s="178">
        <v>0</v>
      </c>
      <c r="L305" s="178">
        <v>0</v>
      </c>
    </row>
    <row r="306" spans="1:13" s="24" customFormat="1" ht="15.6" hidden="1" customHeight="1" x14ac:dyDescent="0.3">
      <c r="A306" s="77"/>
      <c r="B306" s="59"/>
      <c r="C306" s="51"/>
      <c r="D306" s="51"/>
      <c r="E306" s="51"/>
      <c r="F306" s="51"/>
      <c r="G306" s="51"/>
      <c r="H306" s="51"/>
      <c r="I306" s="51"/>
      <c r="J306" s="178"/>
      <c r="K306" s="178">
        <v>0</v>
      </c>
      <c r="L306" s="178">
        <v>0</v>
      </c>
    </row>
    <row r="307" spans="1:13" s="2" customFormat="1" ht="17.45" hidden="1" customHeight="1" x14ac:dyDescent="0.25">
      <c r="A307" s="175"/>
      <c r="B307" s="59"/>
      <c r="C307" s="51"/>
      <c r="D307" s="51"/>
      <c r="E307" s="51"/>
      <c r="F307" s="51"/>
      <c r="G307" s="51"/>
      <c r="H307" s="51"/>
      <c r="I307" s="51"/>
      <c r="J307" s="178"/>
      <c r="K307" s="178"/>
      <c r="L307" s="178">
        <f t="shared" ref="L307" si="94">SUM(L308+L310)</f>
        <v>0</v>
      </c>
    </row>
    <row r="308" spans="1:13" s="17" customFormat="1" ht="16.899999999999999" hidden="1" customHeight="1" x14ac:dyDescent="0.25">
      <c r="A308" s="175"/>
      <c r="B308" s="50"/>
      <c r="C308" s="52"/>
      <c r="D308" s="52"/>
      <c r="E308" s="52"/>
      <c r="F308" s="52"/>
      <c r="G308" s="52"/>
      <c r="H308" s="52"/>
      <c r="I308" s="52"/>
      <c r="J308" s="177"/>
      <c r="K308" s="177"/>
      <c r="L308" s="177"/>
    </row>
    <row r="309" spans="1:13" s="24" customFormat="1" hidden="1" x14ac:dyDescent="0.3">
      <c r="A309" s="77"/>
      <c r="B309" s="59"/>
      <c r="C309" s="51"/>
      <c r="D309" s="51"/>
      <c r="E309" s="51"/>
      <c r="F309" s="51"/>
      <c r="G309" s="51"/>
      <c r="H309" s="51"/>
      <c r="I309" s="51"/>
      <c r="J309" s="178"/>
      <c r="K309" s="178"/>
      <c r="L309" s="178"/>
    </row>
    <row r="310" spans="1:13" s="4" customFormat="1" ht="0.6" hidden="1" customHeight="1" x14ac:dyDescent="0.3">
      <c r="A310" s="175"/>
      <c r="B310" s="50"/>
      <c r="C310" s="52"/>
      <c r="D310" s="52"/>
      <c r="E310" s="52"/>
      <c r="F310" s="66"/>
      <c r="G310" s="97"/>
      <c r="H310" s="97"/>
      <c r="I310" s="97"/>
      <c r="J310" s="177"/>
      <c r="K310" s="177"/>
      <c r="L310" s="177"/>
    </row>
    <row r="311" spans="1:13" s="24" customFormat="1" hidden="1" x14ac:dyDescent="0.3">
      <c r="A311" s="77"/>
      <c r="B311" s="59"/>
      <c r="C311" s="51"/>
      <c r="D311" s="51"/>
      <c r="E311" s="51"/>
      <c r="F311" s="56"/>
      <c r="G311" s="51"/>
      <c r="H311" s="51"/>
      <c r="I311" s="51"/>
      <c r="J311" s="178"/>
      <c r="K311" s="178"/>
      <c r="L311" s="178"/>
    </row>
    <row r="312" spans="1:13" s="24" customFormat="1" hidden="1" x14ac:dyDescent="0.3">
      <c r="A312" s="77"/>
      <c r="B312" s="59"/>
      <c r="C312" s="51"/>
      <c r="D312" s="51"/>
      <c r="E312" s="51"/>
      <c r="F312" s="56"/>
      <c r="G312" s="51"/>
      <c r="H312" s="51"/>
      <c r="I312" s="51"/>
      <c r="J312" s="178"/>
      <c r="K312" s="178"/>
      <c r="L312" s="178"/>
    </row>
    <row r="313" spans="1:13" s="24" customFormat="1" ht="21.75" hidden="1" customHeight="1" x14ac:dyDescent="0.3">
      <c r="A313" s="77"/>
      <c r="B313" s="59"/>
      <c r="C313" s="51"/>
      <c r="D313" s="51"/>
      <c r="E313" s="51"/>
      <c r="F313" s="56"/>
      <c r="G313" s="51"/>
      <c r="H313" s="51"/>
      <c r="I313" s="51"/>
      <c r="J313" s="178"/>
      <c r="K313" s="178"/>
      <c r="L313" s="178"/>
    </row>
    <row r="314" spans="1:13" s="19" customFormat="1" ht="32.25" customHeight="1" x14ac:dyDescent="0.25">
      <c r="A314" s="175" t="s">
        <v>27</v>
      </c>
      <c r="B314" s="50" t="s">
        <v>77</v>
      </c>
      <c r="C314" s="52" t="s">
        <v>76</v>
      </c>
      <c r="D314" s="52" t="s">
        <v>39</v>
      </c>
      <c r="E314" s="52" t="s">
        <v>2</v>
      </c>
      <c r="F314" s="52" t="s">
        <v>3</v>
      </c>
      <c r="G314" s="135"/>
      <c r="H314" s="135"/>
      <c r="I314" s="135"/>
      <c r="J314" s="177">
        <f>+J315++J327</f>
        <v>196967.1</v>
      </c>
      <c r="K314" s="177">
        <f t="shared" ref="K314:L314" si="95">+K315++K327</f>
        <v>143228.79999999999</v>
      </c>
      <c r="L314" s="177">
        <f t="shared" si="95"/>
        <v>152685.79999999999</v>
      </c>
    </row>
    <row r="315" spans="1:13" s="1" customFormat="1" ht="66.75" customHeight="1" x14ac:dyDescent="0.25">
      <c r="A315" s="175" t="s">
        <v>165</v>
      </c>
      <c r="B315" s="50" t="s">
        <v>464</v>
      </c>
      <c r="C315" s="52" t="s">
        <v>76</v>
      </c>
      <c r="D315" s="52" t="s">
        <v>41</v>
      </c>
      <c r="E315" s="52" t="s">
        <v>2</v>
      </c>
      <c r="F315" s="52" t="s">
        <v>3</v>
      </c>
      <c r="G315" s="123"/>
      <c r="H315" s="123"/>
      <c r="I315" s="123"/>
      <c r="J315" s="177">
        <f>+J316+J319+J321+J325</f>
        <v>31981.4</v>
      </c>
      <c r="K315" s="177">
        <f t="shared" ref="K315:L315" si="96">+K316+K319+K321+K325</f>
        <v>25403.5</v>
      </c>
      <c r="L315" s="177">
        <f t="shared" si="96"/>
        <v>25403.5</v>
      </c>
    </row>
    <row r="316" spans="1:13" s="2" customFormat="1" ht="36.6" hidden="1" customHeight="1" x14ac:dyDescent="0.25">
      <c r="A316" s="175" t="s">
        <v>166</v>
      </c>
      <c r="B316" s="63" t="s">
        <v>218</v>
      </c>
      <c r="C316" s="52" t="s">
        <v>76</v>
      </c>
      <c r="D316" s="52" t="s">
        <v>41</v>
      </c>
      <c r="E316" s="52" t="s">
        <v>1</v>
      </c>
      <c r="F316" s="52" t="s">
        <v>3</v>
      </c>
      <c r="G316" s="136"/>
      <c r="H316" s="136"/>
      <c r="I316" s="136"/>
      <c r="J316" s="177">
        <f>SUM(J317)</f>
        <v>0</v>
      </c>
      <c r="K316" s="177">
        <f t="shared" ref="K316:L317" si="97">SUM(K317)</f>
        <v>0</v>
      </c>
      <c r="L316" s="177">
        <f t="shared" si="97"/>
        <v>0</v>
      </c>
    </row>
    <row r="317" spans="1:13" s="4" customFormat="1" ht="31.5" hidden="1" x14ac:dyDescent="0.3">
      <c r="A317" s="175"/>
      <c r="B317" s="50" t="s">
        <v>219</v>
      </c>
      <c r="C317" s="52" t="s">
        <v>76</v>
      </c>
      <c r="D317" s="52" t="s">
        <v>41</v>
      </c>
      <c r="E317" s="52" t="s">
        <v>1</v>
      </c>
      <c r="F317" s="52" t="s">
        <v>220</v>
      </c>
      <c r="G317" s="97"/>
      <c r="H317" s="97"/>
      <c r="I317" s="97"/>
      <c r="J317" s="177">
        <f>SUM(J318)</f>
        <v>0</v>
      </c>
      <c r="K317" s="177">
        <f t="shared" si="97"/>
        <v>0</v>
      </c>
      <c r="L317" s="177">
        <f t="shared" si="97"/>
        <v>0</v>
      </c>
    </row>
    <row r="318" spans="1:13" s="24" customFormat="1" ht="16.899999999999999" hidden="1" customHeight="1" x14ac:dyDescent="0.3">
      <c r="A318" s="175"/>
      <c r="B318" s="59" t="s">
        <v>186</v>
      </c>
      <c r="C318" s="51" t="s">
        <v>76</v>
      </c>
      <c r="D318" s="51" t="s">
        <v>41</v>
      </c>
      <c r="E318" s="51" t="s">
        <v>1</v>
      </c>
      <c r="F318" s="51" t="s">
        <v>220</v>
      </c>
      <c r="G318" s="51" t="s">
        <v>187</v>
      </c>
      <c r="H318" s="51" t="s">
        <v>21</v>
      </c>
      <c r="I318" s="51" t="s">
        <v>37</v>
      </c>
      <c r="J318" s="178"/>
      <c r="K318" s="178"/>
      <c r="L318" s="178"/>
      <c r="M318" s="24" t="s">
        <v>285</v>
      </c>
    </row>
    <row r="319" spans="1:13" s="24" customFormat="1" ht="31.5" hidden="1" x14ac:dyDescent="0.3">
      <c r="A319" s="175" t="s">
        <v>166</v>
      </c>
      <c r="B319" s="63" t="s">
        <v>218</v>
      </c>
      <c r="C319" s="52" t="s">
        <v>76</v>
      </c>
      <c r="D319" s="52" t="s">
        <v>41</v>
      </c>
      <c r="E319" s="52" t="s">
        <v>1</v>
      </c>
      <c r="F319" s="52" t="s">
        <v>3</v>
      </c>
      <c r="G319" s="52"/>
      <c r="H319" s="52"/>
      <c r="I319" s="52"/>
      <c r="J319" s="177">
        <f>+J320</f>
        <v>0</v>
      </c>
      <c r="K319" s="177"/>
      <c r="L319" s="177"/>
    </row>
    <row r="320" spans="1:13" s="24" customFormat="1" ht="30.6" hidden="1" customHeight="1" x14ac:dyDescent="0.3">
      <c r="A320" s="175"/>
      <c r="B320" s="59" t="s">
        <v>674</v>
      </c>
      <c r="C320" s="51" t="s">
        <v>76</v>
      </c>
      <c r="D320" s="51" t="s">
        <v>41</v>
      </c>
      <c r="E320" s="51" t="s">
        <v>1</v>
      </c>
      <c r="F320" s="51" t="s">
        <v>220</v>
      </c>
      <c r="G320" s="102" t="s">
        <v>187</v>
      </c>
      <c r="H320" s="102" t="s">
        <v>21</v>
      </c>
      <c r="I320" s="102" t="s">
        <v>37</v>
      </c>
      <c r="J320" s="178">
        <v>0</v>
      </c>
      <c r="K320" s="177">
        <v>0</v>
      </c>
      <c r="L320" s="177">
        <v>0</v>
      </c>
    </row>
    <row r="321" spans="1:18" s="24" customFormat="1" ht="31.5" x14ac:dyDescent="0.3">
      <c r="A321" s="175" t="s">
        <v>410</v>
      </c>
      <c r="B321" s="63" t="s">
        <v>381</v>
      </c>
      <c r="C321" s="52" t="s">
        <v>76</v>
      </c>
      <c r="D321" s="52" t="s">
        <v>41</v>
      </c>
      <c r="E321" s="52" t="s">
        <v>7</v>
      </c>
      <c r="F321" s="52" t="s">
        <v>3</v>
      </c>
      <c r="G321" s="137"/>
      <c r="H321" s="137"/>
      <c r="I321" s="137"/>
      <c r="J321" s="177">
        <f>+J322</f>
        <v>31981.4</v>
      </c>
      <c r="K321" s="177">
        <f t="shared" ref="K321:L321" si="98">+K322</f>
        <v>25403.5</v>
      </c>
      <c r="L321" s="177">
        <f t="shared" si="98"/>
        <v>25403.5</v>
      </c>
    </row>
    <row r="322" spans="1:18" s="4" customFormat="1" ht="47.25" x14ac:dyDescent="0.3">
      <c r="A322" s="175"/>
      <c r="B322" s="50" t="s">
        <v>501</v>
      </c>
      <c r="C322" s="52" t="s">
        <v>76</v>
      </c>
      <c r="D322" s="52" t="s">
        <v>41</v>
      </c>
      <c r="E322" s="52" t="s">
        <v>7</v>
      </c>
      <c r="F322" s="96" t="s">
        <v>500</v>
      </c>
      <c r="G322" s="128"/>
      <c r="H322" s="129"/>
      <c r="I322" s="130"/>
      <c r="J322" s="177">
        <f>J323+J324</f>
        <v>31981.4</v>
      </c>
      <c r="K322" s="177">
        <f t="shared" ref="K322:L322" si="99">K323+K324</f>
        <v>25403.5</v>
      </c>
      <c r="L322" s="177">
        <f t="shared" si="99"/>
        <v>25403.5</v>
      </c>
    </row>
    <row r="323" spans="1:18" s="40" customFormat="1" x14ac:dyDescent="0.3">
      <c r="A323" s="175"/>
      <c r="B323" s="59" t="s">
        <v>502</v>
      </c>
      <c r="C323" s="51" t="s">
        <v>76</v>
      </c>
      <c r="D323" s="51" t="s">
        <v>41</v>
      </c>
      <c r="E323" s="51" t="s">
        <v>7</v>
      </c>
      <c r="F323" s="68" t="s">
        <v>500</v>
      </c>
      <c r="G323" s="51" t="s">
        <v>187</v>
      </c>
      <c r="H323" s="51" t="s">
        <v>21</v>
      </c>
      <c r="I323" s="51" t="s">
        <v>37</v>
      </c>
      <c r="J323" s="178">
        <v>27742.799999999999</v>
      </c>
      <c r="K323" s="178">
        <v>13559.9</v>
      </c>
      <c r="L323" s="178">
        <v>13559.9</v>
      </c>
      <c r="M323" s="24">
        <v>699.5</v>
      </c>
      <c r="N323" s="24"/>
      <c r="O323" s="24"/>
      <c r="P323" s="24"/>
    </row>
    <row r="324" spans="1:18" s="40" customFormat="1" x14ac:dyDescent="0.3">
      <c r="A324" s="175"/>
      <c r="B324" s="59" t="s">
        <v>503</v>
      </c>
      <c r="C324" s="51" t="s">
        <v>76</v>
      </c>
      <c r="D324" s="51" t="s">
        <v>41</v>
      </c>
      <c r="E324" s="51" t="s">
        <v>7</v>
      </c>
      <c r="F324" s="68" t="s">
        <v>500</v>
      </c>
      <c r="G324" s="51" t="s">
        <v>187</v>
      </c>
      <c r="H324" s="51" t="s">
        <v>21</v>
      </c>
      <c r="I324" s="51" t="s">
        <v>37</v>
      </c>
      <c r="J324" s="178">
        <v>4238.6000000000004</v>
      </c>
      <c r="K324" s="178">
        <v>11843.6</v>
      </c>
      <c r="L324" s="178">
        <v>11843.6</v>
      </c>
      <c r="M324" s="24"/>
      <c r="N324" s="24"/>
      <c r="O324" s="24"/>
      <c r="P324" s="24"/>
    </row>
    <row r="325" spans="1:18" s="24" customFormat="1" ht="31.5" hidden="1" x14ac:dyDescent="0.3">
      <c r="A325" s="175" t="s">
        <v>410</v>
      </c>
      <c r="B325" s="63" t="s">
        <v>449</v>
      </c>
      <c r="C325" s="52" t="s">
        <v>76</v>
      </c>
      <c r="D325" s="52" t="s">
        <v>41</v>
      </c>
      <c r="E325" s="52" t="s">
        <v>4</v>
      </c>
      <c r="F325" s="52" t="s">
        <v>3</v>
      </c>
      <c r="G325" s="51"/>
      <c r="H325" s="51"/>
      <c r="I325" s="51"/>
      <c r="J325" s="177">
        <f>+J326</f>
        <v>0</v>
      </c>
      <c r="K325" s="177">
        <f>+K326</f>
        <v>0</v>
      </c>
      <c r="L325" s="177">
        <f>+L326</f>
        <v>0</v>
      </c>
    </row>
    <row r="326" spans="1:18" s="24" customFormat="1" ht="31.5" hidden="1" x14ac:dyDescent="0.3">
      <c r="A326" s="175"/>
      <c r="B326" s="50" t="s">
        <v>675</v>
      </c>
      <c r="C326" s="51" t="s">
        <v>76</v>
      </c>
      <c r="D326" s="51" t="s">
        <v>41</v>
      </c>
      <c r="E326" s="51" t="s">
        <v>4</v>
      </c>
      <c r="F326" s="51" t="s">
        <v>289</v>
      </c>
      <c r="G326" s="51" t="s">
        <v>191</v>
      </c>
      <c r="H326" s="51" t="s">
        <v>21</v>
      </c>
      <c r="I326" s="51" t="s">
        <v>37</v>
      </c>
      <c r="J326" s="178"/>
      <c r="K326" s="178"/>
      <c r="L326" s="178"/>
      <c r="R326" s="24" t="s">
        <v>453</v>
      </c>
    </row>
    <row r="327" spans="1:18" s="1" customFormat="1" ht="31.5" x14ac:dyDescent="0.25">
      <c r="A327" s="175" t="s">
        <v>369</v>
      </c>
      <c r="B327" s="50" t="s">
        <v>78</v>
      </c>
      <c r="C327" s="52" t="s">
        <v>76</v>
      </c>
      <c r="D327" s="52" t="s">
        <v>75</v>
      </c>
      <c r="E327" s="52" t="s">
        <v>2</v>
      </c>
      <c r="F327" s="52" t="s">
        <v>3</v>
      </c>
      <c r="G327" s="97"/>
      <c r="H327" s="97"/>
      <c r="I327" s="97"/>
      <c r="J327" s="177">
        <f>+J328+J333</f>
        <v>164985.70000000001</v>
      </c>
      <c r="K327" s="177">
        <f t="shared" ref="K327:L327" si="100">+K328+K333</f>
        <v>117825.3</v>
      </c>
      <c r="L327" s="177">
        <f t="shared" si="100"/>
        <v>127282.3</v>
      </c>
      <c r="M327" s="30" t="e">
        <f>+#REF!+M328+M333</f>
        <v>#REF!</v>
      </c>
      <c r="N327" s="25" t="e">
        <f>+#REF!+N328+N333</f>
        <v>#REF!</v>
      </c>
      <c r="O327" s="25" t="e">
        <f>+#REF!+O328+O333</f>
        <v>#REF!</v>
      </c>
      <c r="P327" s="25" t="e">
        <f>+#REF!+P328+P333</f>
        <v>#REF!</v>
      </c>
    </row>
    <row r="328" spans="1:18" s="2" customFormat="1" ht="31.5" x14ac:dyDescent="0.25">
      <c r="A328" s="175" t="s">
        <v>370</v>
      </c>
      <c r="B328" s="63" t="s">
        <v>221</v>
      </c>
      <c r="C328" s="52" t="s">
        <v>76</v>
      </c>
      <c r="D328" s="52" t="s">
        <v>75</v>
      </c>
      <c r="E328" s="52" t="s">
        <v>7</v>
      </c>
      <c r="F328" s="52" t="s">
        <v>3</v>
      </c>
      <c r="G328" s="97"/>
      <c r="H328" s="97"/>
      <c r="I328" s="97"/>
      <c r="J328" s="177">
        <f>+J329+J336</f>
        <v>164985.70000000001</v>
      </c>
      <c r="K328" s="177">
        <f t="shared" ref="K328:P328" si="101">+K329+K336</f>
        <v>117825.3</v>
      </c>
      <c r="L328" s="177">
        <f>+L329+L336</f>
        <v>127282.3</v>
      </c>
      <c r="M328" s="23">
        <f t="shared" si="101"/>
        <v>0</v>
      </c>
      <c r="N328" s="23">
        <f t="shared" si="101"/>
        <v>0</v>
      </c>
      <c r="O328" s="23">
        <f t="shared" si="101"/>
        <v>0</v>
      </c>
      <c r="P328" s="23">
        <f t="shared" si="101"/>
        <v>0</v>
      </c>
    </row>
    <row r="329" spans="1:18" s="4" customFormat="1" ht="31.5" x14ac:dyDescent="0.3">
      <c r="A329" s="175"/>
      <c r="B329" s="50" t="s">
        <v>223</v>
      </c>
      <c r="C329" s="52" t="s">
        <v>76</v>
      </c>
      <c r="D329" s="52" t="s">
        <v>75</v>
      </c>
      <c r="E329" s="52" t="s">
        <v>7</v>
      </c>
      <c r="F329" s="52" t="s">
        <v>222</v>
      </c>
      <c r="G329" s="97"/>
      <c r="H329" s="97"/>
      <c r="I329" s="97"/>
      <c r="J329" s="177">
        <f>+J331+J332+J330</f>
        <v>92469.4</v>
      </c>
      <c r="K329" s="177">
        <f t="shared" ref="K329:L329" si="102">+K331+K332+K330</f>
        <v>80721</v>
      </c>
      <c r="L329" s="177">
        <f t="shared" si="102"/>
        <v>90178</v>
      </c>
    </row>
    <row r="330" spans="1:18" s="4" customFormat="1" x14ac:dyDescent="0.3">
      <c r="A330" s="175"/>
      <c r="B330" s="59" t="s">
        <v>186</v>
      </c>
      <c r="C330" s="51" t="s">
        <v>76</v>
      </c>
      <c r="D330" s="51" t="s">
        <v>75</v>
      </c>
      <c r="E330" s="51" t="s">
        <v>7</v>
      </c>
      <c r="F330" s="51" t="s">
        <v>222</v>
      </c>
      <c r="G330" s="51" t="s">
        <v>187</v>
      </c>
      <c r="H330" s="51" t="s">
        <v>21</v>
      </c>
      <c r="I330" s="51" t="s">
        <v>38</v>
      </c>
      <c r="J330" s="178">
        <v>19231.7</v>
      </c>
      <c r="K330" s="178">
        <v>7610</v>
      </c>
      <c r="L330" s="178">
        <v>8502</v>
      </c>
    </row>
    <row r="331" spans="1:18" s="24" customFormat="1" ht="16.149999999999999" customHeight="1" x14ac:dyDescent="0.3">
      <c r="A331" s="175"/>
      <c r="B331" s="59" t="s">
        <v>368</v>
      </c>
      <c r="C331" s="51" t="s">
        <v>76</v>
      </c>
      <c r="D331" s="51" t="s">
        <v>75</v>
      </c>
      <c r="E331" s="51" t="s">
        <v>7</v>
      </c>
      <c r="F331" s="51" t="s">
        <v>222</v>
      </c>
      <c r="G331" s="51" t="s">
        <v>198</v>
      </c>
      <c r="H331" s="51" t="s">
        <v>21</v>
      </c>
      <c r="I331" s="51" t="s">
        <v>38</v>
      </c>
      <c r="J331" s="178">
        <v>73237.7</v>
      </c>
      <c r="K331" s="178">
        <v>73111</v>
      </c>
      <c r="L331" s="178">
        <v>81676</v>
      </c>
      <c r="M331" s="24">
        <v>-52397</v>
      </c>
      <c r="N331" s="24">
        <v>-56656</v>
      </c>
      <c r="O331" s="24">
        <v>-58856</v>
      </c>
    </row>
    <row r="332" spans="1:18" s="20" customFormat="1" hidden="1" x14ac:dyDescent="0.3">
      <c r="A332" s="175"/>
      <c r="B332" s="59" t="s">
        <v>368</v>
      </c>
      <c r="C332" s="51" t="s">
        <v>76</v>
      </c>
      <c r="D332" s="51" t="s">
        <v>75</v>
      </c>
      <c r="E332" s="51" t="s">
        <v>7</v>
      </c>
      <c r="F332" s="51" t="s">
        <v>353</v>
      </c>
      <c r="G332" s="51" t="s">
        <v>198</v>
      </c>
      <c r="H332" s="51" t="s">
        <v>21</v>
      </c>
      <c r="I332" s="51" t="s">
        <v>38</v>
      </c>
      <c r="J332" s="178">
        <v>0</v>
      </c>
      <c r="K332" s="178">
        <v>0</v>
      </c>
      <c r="L332" s="178">
        <v>0</v>
      </c>
      <c r="M332" s="20">
        <v>52397</v>
      </c>
      <c r="N332" s="20">
        <v>56656</v>
      </c>
      <c r="O332" s="20">
        <v>58856</v>
      </c>
    </row>
    <row r="333" spans="1:18" s="20" customFormat="1" ht="31.5" hidden="1" x14ac:dyDescent="0.3">
      <c r="A333" s="175" t="s">
        <v>297</v>
      </c>
      <c r="B333" s="63" t="s">
        <v>449</v>
      </c>
      <c r="C333" s="52" t="s">
        <v>76</v>
      </c>
      <c r="D333" s="52" t="s">
        <v>75</v>
      </c>
      <c r="E333" s="52" t="s">
        <v>21</v>
      </c>
      <c r="F333" s="52" t="s">
        <v>288</v>
      </c>
      <c r="G333" s="51"/>
      <c r="H333" s="51"/>
      <c r="I333" s="51"/>
      <c r="J333" s="177">
        <f t="shared" ref="J333:L334" si="103">J334</f>
        <v>0</v>
      </c>
      <c r="K333" s="177">
        <f t="shared" si="103"/>
        <v>0</v>
      </c>
      <c r="L333" s="177">
        <f t="shared" si="103"/>
        <v>0</v>
      </c>
    </row>
    <row r="334" spans="1:18" s="20" customFormat="1" hidden="1" x14ac:dyDescent="0.3">
      <c r="A334" s="175"/>
      <c r="B334" s="50" t="s">
        <v>287</v>
      </c>
      <c r="C334" s="51" t="s">
        <v>76</v>
      </c>
      <c r="D334" s="51" t="s">
        <v>75</v>
      </c>
      <c r="E334" s="51" t="s">
        <v>21</v>
      </c>
      <c r="F334" s="51" t="s">
        <v>289</v>
      </c>
      <c r="G334" s="51"/>
      <c r="H334" s="51"/>
      <c r="I334" s="51"/>
      <c r="J334" s="178">
        <f t="shared" si="103"/>
        <v>0</v>
      </c>
      <c r="K334" s="178">
        <f t="shared" si="103"/>
        <v>0</v>
      </c>
      <c r="L334" s="178">
        <f t="shared" si="103"/>
        <v>0</v>
      </c>
    </row>
    <row r="335" spans="1:18" s="20" customFormat="1" hidden="1" x14ac:dyDescent="0.3">
      <c r="A335" s="175"/>
      <c r="B335" s="59" t="s">
        <v>190</v>
      </c>
      <c r="C335" s="51" t="s">
        <v>76</v>
      </c>
      <c r="D335" s="51" t="s">
        <v>75</v>
      </c>
      <c r="E335" s="51" t="s">
        <v>21</v>
      </c>
      <c r="F335" s="51" t="s">
        <v>289</v>
      </c>
      <c r="G335" s="51" t="s">
        <v>191</v>
      </c>
      <c r="H335" s="51" t="s">
        <v>21</v>
      </c>
      <c r="I335" s="51" t="s">
        <v>37</v>
      </c>
      <c r="J335" s="178">
        <v>0</v>
      </c>
      <c r="K335" s="178">
        <v>0</v>
      </c>
      <c r="L335" s="178">
        <v>0</v>
      </c>
    </row>
    <row r="336" spans="1:18" s="21" customFormat="1" ht="32.25" customHeight="1" x14ac:dyDescent="0.3">
      <c r="A336" s="175"/>
      <c r="B336" s="63" t="s">
        <v>610</v>
      </c>
      <c r="C336" s="52" t="s">
        <v>76</v>
      </c>
      <c r="D336" s="52" t="s">
        <v>75</v>
      </c>
      <c r="E336" s="52" t="s">
        <v>7</v>
      </c>
      <c r="F336" s="52" t="s">
        <v>335</v>
      </c>
      <c r="G336" s="97"/>
      <c r="H336" s="97"/>
      <c r="I336" s="97"/>
      <c r="J336" s="177">
        <f>+J337+J338</f>
        <v>72516.3</v>
      </c>
      <c r="K336" s="177">
        <f t="shared" ref="K336:L336" si="104">+K338</f>
        <v>37104.300000000003</v>
      </c>
      <c r="L336" s="177">
        <f t="shared" si="104"/>
        <v>37104.300000000003</v>
      </c>
    </row>
    <row r="337" spans="1:22" s="20" customFormat="1" ht="21" customHeight="1" x14ac:dyDescent="0.3">
      <c r="A337" s="183"/>
      <c r="B337" s="59" t="s">
        <v>499</v>
      </c>
      <c r="C337" s="68" t="s">
        <v>76</v>
      </c>
      <c r="D337" s="68" t="s">
        <v>75</v>
      </c>
      <c r="E337" s="68" t="s">
        <v>7</v>
      </c>
      <c r="F337" s="68" t="s">
        <v>335</v>
      </c>
      <c r="G337" s="51" t="s">
        <v>187</v>
      </c>
      <c r="H337" s="51" t="s">
        <v>21</v>
      </c>
      <c r="I337" s="51" t="s">
        <v>38</v>
      </c>
      <c r="J337" s="178">
        <v>20086.8</v>
      </c>
      <c r="K337" s="178">
        <v>0</v>
      </c>
      <c r="L337" s="178">
        <v>0</v>
      </c>
    </row>
    <row r="338" spans="1:22" s="24" customFormat="1" ht="18.600000000000001" customHeight="1" x14ac:dyDescent="0.3">
      <c r="A338" s="183"/>
      <c r="B338" s="78" t="s">
        <v>611</v>
      </c>
      <c r="C338" s="68" t="s">
        <v>76</v>
      </c>
      <c r="D338" s="68" t="s">
        <v>75</v>
      </c>
      <c r="E338" s="68" t="s">
        <v>7</v>
      </c>
      <c r="F338" s="68" t="s">
        <v>335</v>
      </c>
      <c r="G338" s="103" t="s">
        <v>198</v>
      </c>
      <c r="H338" s="103" t="s">
        <v>21</v>
      </c>
      <c r="I338" s="103" t="s">
        <v>38</v>
      </c>
      <c r="J338" s="178">
        <v>52429.5</v>
      </c>
      <c r="K338" s="178">
        <v>37104.300000000003</v>
      </c>
      <c r="L338" s="178">
        <v>37104.300000000003</v>
      </c>
    </row>
    <row r="339" spans="1:22" s="1" customFormat="1" ht="31.5" x14ac:dyDescent="0.25">
      <c r="A339" s="175" t="s">
        <v>169</v>
      </c>
      <c r="B339" s="50" t="s">
        <v>80</v>
      </c>
      <c r="C339" s="52" t="s">
        <v>79</v>
      </c>
      <c r="D339" s="52" t="s">
        <v>39</v>
      </c>
      <c r="E339" s="52" t="s">
        <v>2</v>
      </c>
      <c r="F339" s="52" t="s">
        <v>3</v>
      </c>
      <c r="G339" s="97"/>
      <c r="H339" s="97"/>
      <c r="I339" s="97"/>
      <c r="J339" s="177">
        <f>SUM(J340+J376+J392+J399+J403+J404)</f>
        <v>260130.3</v>
      </c>
      <c r="K339" s="177">
        <f>SUM(K340+K376+K392+K399+K403+K404)</f>
        <v>126602</v>
      </c>
      <c r="L339" s="177">
        <f>SUM(L340+L376+L392+L399+L403+L404)</f>
        <v>154726.59999999998</v>
      </c>
    </row>
    <row r="340" spans="1:22" s="1" customFormat="1" ht="18.75" x14ac:dyDescent="0.25">
      <c r="A340" s="175" t="s">
        <v>170</v>
      </c>
      <c r="B340" s="50" t="s">
        <v>81</v>
      </c>
      <c r="C340" s="52" t="s">
        <v>79</v>
      </c>
      <c r="D340" s="52" t="s">
        <v>41</v>
      </c>
      <c r="E340" s="52" t="s">
        <v>2</v>
      </c>
      <c r="F340" s="52" t="s">
        <v>3</v>
      </c>
      <c r="G340" s="97"/>
      <c r="H340" s="97"/>
      <c r="I340" s="97"/>
      <c r="J340" s="177">
        <f t="shared" ref="J340:P340" si="105">+J341+J367+J362+J372</f>
        <v>40720.000000000007</v>
      </c>
      <c r="K340" s="177">
        <f t="shared" si="105"/>
        <v>38424.199999999997</v>
      </c>
      <c r="L340" s="177">
        <f t="shared" si="105"/>
        <v>40603.800000000003</v>
      </c>
      <c r="M340" s="25">
        <f t="shared" si="105"/>
        <v>0</v>
      </c>
      <c r="N340" s="25">
        <f t="shared" si="105"/>
        <v>0</v>
      </c>
      <c r="O340" s="25">
        <f t="shared" si="105"/>
        <v>0</v>
      </c>
      <c r="P340" s="25">
        <f t="shared" si="105"/>
        <v>0</v>
      </c>
      <c r="Q340" s="25"/>
      <c r="V340" s="1" t="s">
        <v>533</v>
      </c>
    </row>
    <row r="341" spans="1:22" s="2" customFormat="1" ht="31.5" x14ac:dyDescent="0.25">
      <c r="A341" s="175" t="s">
        <v>171</v>
      </c>
      <c r="B341" s="63" t="s">
        <v>82</v>
      </c>
      <c r="C341" s="52" t="s">
        <v>79</v>
      </c>
      <c r="D341" s="52" t="s">
        <v>41</v>
      </c>
      <c r="E341" s="52" t="s">
        <v>1</v>
      </c>
      <c r="F341" s="52" t="s">
        <v>3</v>
      </c>
      <c r="G341" s="97"/>
      <c r="H341" s="97"/>
      <c r="I341" s="97"/>
      <c r="J341" s="177">
        <f>+J342+J346+J350+J356+J353</f>
        <v>35248.800000000003</v>
      </c>
      <c r="K341" s="177">
        <f t="shared" ref="K341" si="106">+K342+K346+K350+K356+K353</f>
        <v>38004</v>
      </c>
      <c r="L341" s="177">
        <f t="shared" ref="L341" si="107">+L342+L346+L350+L356+L353</f>
        <v>40187</v>
      </c>
      <c r="R341" s="2" t="s">
        <v>452</v>
      </c>
    </row>
    <row r="342" spans="1:22" s="4" customFormat="1" ht="31.5" x14ac:dyDescent="0.3">
      <c r="A342" s="175"/>
      <c r="B342" s="50" t="s">
        <v>12</v>
      </c>
      <c r="C342" s="52" t="s">
        <v>79</v>
      </c>
      <c r="D342" s="52" t="s">
        <v>41</v>
      </c>
      <c r="E342" s="52" t="s">
        <v>1</v>
      </c>
      <c r="F342" s="52" t="s">
        <v>11</v>
      </c>
      <c r="G342" s="97"/>
      <c r="H342" s="97"/>
      <c r="I342" s="97"/>
      <c r="J342" s="177">
        <f>SUM(J343:J345)</f>
        <v>35248.800000000003</v>
      </c>
      <c r="K342" s="177">
        <f>SUM(K343:K345)</f>
        <v>38004</v>
      </c>
      <c r="L342" s="177">
        <f>SUM(L343:L345)</f>
        <v>40187</v>
      </c>
      <c r="T342" s="35"/>
    </row>
    <row r="343" spans="1:22" s="24" customFormat="1" ht="31.5" x14ac:dyDescent="0.3">
      <c r="A343" s="77"/>
      <c r="B343" s="59" t="s">
        <v>216</v>
      </c>
      <c r="C343" s="51" t="s">
        <v>79</v>
      </c>
      <c r="D343" s="51" t="s">
        <v>41</v>
      </c>
      <c r="E343" s="51" t="s">
        <v>1</v>
      </c>
      <c r="F343" s="51" t="s">
        <v>11</v>
      </c>
      <c r="G343" s="51" t="s">
        <v>189</v>
      </c>
      <c r="H343" s="51" t="s">
        <v>37</v>
      </c>
      <c r="I343" s="51" t="s">
        <v>1</v>
      </c>
      <c r="J343" s="178">
        <v>27989</v>
      </c>
      <c r="K343" s="178">
        <v>31116</v>
      </c>
      <c r="L343" s="178">
        <v>32982</v>
      </c>
      <c r="M343" s="24">
        <v>494</v>
      </c>
      <c r="N343" s="24">
        <v>494</v>
      </c>
      <c r="O343" s="24">
        <v>494</v>
      </c>
    </row>
    <row r="344" spans="1:22" s="24" customFormat="1" x14ac:dyDescent="0.3">
      <c r="A344" s="77"/>
      <c r="B344" s="59" t="s">
        <v>186</v>
      </c>
      <c r="C344" s="51" t="s">
        <v>79</v>
      </c>
      <c r="D344" s="51" t="s">
        <v>41</v>
      </c>
      <c r="E344" s="51" t="s">
        <v>1</v>
      </c>
      <c r="F344" s="51" t="s">
        <v>11</v>
      </c>
      <c r="G344" s="51" t="s">
        <v>187</v>
      </c>
      <c r="H344" s="51" t="s">
        <v>37</v>
      </c>
      <c r="I344" s="51" t="s">
        <v>1</v>
      </c>
      <c r="J344" s="178">
        <v>7240.8</v>
      </c>
      <c r="K344" s="178">
        <v>6869</v>
      </c>
      <c r="L344" s="178">
        <v>7186</v>
      </c>
      <c r="M344" s="24">
        <v>-618</v>
      </c>
      <c r="N344" s="24">
        <v>-618</v>
      </c>
      <c r="O344" s="24">
        <v>-618</v>
      </c>
    </row>
    <row r="345" spans="1:22" s="24" customFormat="1" x14ac:dyDescent="0.3">
      <c r="A345" s="77"/>
      <c r="B345" s="59" t="s">
        <v>190</v>
      </c>
      <c r="C345" s="51" t="s">
        <v>79</v>
      </c>
      <c r="D345" s="51" t="s">
        <v>41</v>
      </c>
      <c r="E345" s="51" t="s">
        <v>1</v>
      </c>
      <c r="F345" s="51" t="s">
        <v>11</v>
      </c>
      <c r="G345" s="51" t="s">
        <v>191</v>
      </c>
      <c r="H345" s="51" t="s">
        <v>37</v>
      </c>
      <c r="I345" s="51" t="s">
        <v>1</v>
      </c>
      <c r="J345" s="178">
        <v>19</v>
      </c>
      <c r="K345" s="178">
        <v>19</v>
      </c>
      <c r="L345" s="178">
        <v>19</v>
      </c>
    </row>
    <row r="346" spans="1:22" s="4" customFormat="1" ht="31.5" hidden="1" x14ac:dyDescent="0.3">
      <c r="A346" s="175"/>
      <c r="B346" s="50" t="s">
        <v>311</v>
      </c>
      <c r="C346" s="52" t="s">
        <v>79</v>
      </c>
      <c r="D346" s="52" t="s">
        <v>41</v>
      </c>
      <c r="E346" s="52" t="s">
        <v>1</v>
      </c>
      <c r="F346" s="52" t="s">
        <v>241</v>
      </c>
      <c r="G346" s="97"/>
      <c r="H346" s="97"/>
      <c r="I346" s="97"/>
      <c r="J346" s="177">
        <f>SUM(J347:J349)</f>
        <v>0</v>
      </c>
      <c r="K346" s="177">
        <f t="shared" ref="K346" si="108">SUM(K347:K349)</f>
        <v>0</v>
      </c>
      <c r="L346" s="177">
        <f>SUM(L347:L349)</f>
        <v>0</v>
      </c>
    </row>
    <row r="347" spans="1:22" s="24" customFormat="1" hidden="1" x14ac:dyDescent="0.3">
      <c r="A347" s="77"/>
      <c r="B347" s="59" t="s">
        <v>462</v>
      </c>
      <c r="C347" s="51" t="s">
        <v>79</v>
      </c>
      <c r="D347" s="51" t="s">
        <v>41</v>
      </c>
      <c r="E347" s="51" t="s">
        <v>1</v>
      </c>
      <c r="F347" s="51" t="s">
        <v>241</v>
      </c>
      <c r="G347" s="51" t="s">
        <v>187</v>
      </c>
      <c r="H347" s="51" t="s">
        <v>37</v>
      </c>
      <c r="I347" s="51" t="s">
        <v>1</v>
      </c>
      <c r="J347" s="178"/>
      <c r="K347" s="178"/>
      <c r="L347" s="178"/>
    </row>
    <row r="348" spans="1:22" s="24" customFormat="1" hidden="1" x14ac:dyDescent="0.3">
      <c r="A348" s="77"/>
      <c r="B348" s="59" t="s">
        <v>269</v>
      </c>
      <c r="C348" s="51" t="s">
        <v>79</v>
      </c>
      <c r="D348" s="51" t="s">
        <v>41</v>
      </c>
      <c r="E348" s="51" t="s">
        <v>1</v>
      </c>
      <c r="F348" s="51" t="s">
        <v>241</v>
      </c>
      <c r="G348" s="51" t="s">
        <v>187</v>
      </c>
      <c r="H348" s="51" t="s">
        <v>37</v>
      </c>
      <c r="I348" s="51" t="s">
        <v>1</v>
      </c>
      <c r="J348" s="178"/>
      <c r="K348" s="178"/>
      <c r="L348" s="178"/>
    </row>
    <row r="349" spans="1:22" s="24" customFormat="1" hidden="1" x14ac:dyDescent="0.3">
      <c r="A349" s="77"/>
      <c r="B349" s="59" t="s">
        <v>270</v>
      </c>
      <c r="C349" s="51" t="s">
        <v>79</v>
      </c>
      <c r="D349" s="51" t="s">
        <v>41</v>
      </c>
      <c r="E349" s="51" t="s">
        <v>1</v>
      </c>
      <c r="F349" s="51" t="s">
        <v>241</v>
      </c>
      <c r="G349" s="51" t="s">
        <v>187</v>
      </c>
      <c r="H349" s="51" t="s">
        <v>37</v>
      </c>
      <c r="I349" s="51" t="s">
        <v>1</v>
      </c>
      <c r="J349" s="178"/>
      <c r="K349" s="178"/>
      <c r="L349" s="178"/>
      <c r="M349" s="24">
        <v>0.3</v>
      </c>
    </row>
    <row r="350" spans="1:22" s="4" customFormat="1" ht="63" hidden="1" x14ac:dyDescent="0.3">
      <c r="A350" s="175"/>
      <c r="B350" s="50" t="s">
        <v>451</v>
      </c>
      <c r="C350" s="52" t="s">
        <v>79</v>
      </c>
      <c r="D350" s="52" t="s">
        <v>41</v>
      </c>
      <c r="E350" s="52" t="s">
        <v>1</v>
      </c>
      <c r="F350" s="52" t="s">
        <v>438</v>
      </c>
      <c r="G350" s="98"/>
      <c r="H350" s="99"/>
      <c r="I350" s="100"/>
      <c r="J350" s="177">
        <f>SUM(J351:J352)</f>
        <v>0</v>
      </c>
      <c r="K350" s="177">
        <f>SUM(K351:K352)</f>
        <v>0</v>
      </c>
      <c r="L350" s="177">
        <f>SUM(L351:L352)</f>
        <v>0</v>
      </c>
      <c r="R350" s="4" t="s">
        <v>445</v>
      </c>
    </row>
    <row r="351" spans="1:22" s="24" customFormat="1" hidden="1" x14ac:dyDescent="0.3">
      <c r="A351" s="77"/>
      <c r="B351" s="50" t="s">
        <v>641</v>
      </c>
      <c r="C351" s="51" t="s">
        <v>79</v>
      </c>
      <c r="D351" s="51" t="s">
        <v>41</v>
      </c>
      <c r="E351" s="51" t="s">
        <v>1</v>
      </c>
      <c r="F351" s="51" t="s">
        <v>438</v>
      </c>
      <c r="G351" s="51" t="s">
        <v>187</v>
      </c>
      <c r="H351" s="51" t="s">
        <v>76</v>
      </c>
      <c r="I351" s="51" t="s">
        <v>5</v>
      </c>
      <c r="J351" s="178">
        <v>0</v>
      </c>
      <c r="K351" s="178">
        <v>0</v>
      </c>
      <c r="L351" s="178"/>
      <c r="R351" s="24" t="s">
        <v>445</v>
      </c>
    </row>
    <row r="352" spans="1:22" s="24" customFormat="1" hidden="1" x14ac:dyDescent="0.3">
      <c r="A352" s="77"/>
      <c r="B352" s="50" t="s">
        <v>642</v>
      </c>
      <c r="C352" s="51" t="s">
        <v>79</v>
      </c>
      <c r="D352" s="51" t="s">
        <v>41</v>
      </c>
      <c r="E352" s="51" t="s">
        <v>1</v>
      </c>
      <c r="F352" s="51" t="s">
        <v>438</v>
      </c>
      <c r="G352" s="51" t="s">
        <v>187</v>
      </c>
      <c r="H352" s="51" t="s">
        <v>76</v>
      </c>
      <c r="I352" s="51" t="s">
        <v>5</v>
      </c>
      <c r="J352" s="178">
        <v>0</v>
      </c>
      <c r="K352" s="178">
        <v>0</v>
      </c>
      <c r="L352" s="178"/>
      <c r="R352" s="24" t="s">
        <v>445</v>
      </c>
    </row>
    <row r="353" spans="1:18" s="4" customFormat="1" ht="53.25" hidden="1" customHeight="1" x14ac:dyDescent="0.3">
      <c r="A353" s="175"/>
      <c r="B353" s="50" t="s">
        <v>465</v>
      </c>
      <c r="C353" s="52" t="s">
        <v>79</v>
      </c>
      <c r="D353" s="52" t="s">
        <v>41</v>
      </c>
      <c r="E353" s="52" t="s">
        <v>1</v>
      </c>
      <c r="F353" s="52" t="s">
        <v>438</v>
      </c>
      <c r="G353" s="98"/>
      <c r="H353" s="99"/>
      <c r="I353" s="100"/>
      <c r="J353" s="177">
        <f>SUM(J354:J355)</f>
        <v>0</v>
      </c>
      <c r="K353" s="177">
        <f>SUM(K354:K355)</f>
        <v>0</v>
      </c>
      <c r="L353" s="177">
        <f>SUM(L354:L355)</f>
        <v>0</v>
      </c>
      <c r="R353" s="4" t="s">
        <v>445</v>
      </c>
    </row>
    <row r="354" spans="1:18" s="24" customFormat="1" hidden="1" x14ac:dyDescent="0.3">
      <c r="A354" s="77"/>
      <c r="B354" s="59" t="s">
        <v>269</v>
      </c>
      <c r="C354" s="51" t="s">
        <v>79</v>
      </c>
      <c r="D354" s="51" t="s">
        <v>41</v>
      </c>
      <c r="E354" s="51" t="s">
        <v>1</v>
      </c>
      <c r="F354" s="51" t="s">
        <v>438</v>
      </c>
      <c r="G354" s="51" t="s">
        <v>187</v>
      </c>
      <c r="H354" s="51" t="s">
        <v>76</v>
      </c>
      <c r="I354" s="51" t="s">
        <v>5</v>
      </c>
      <c r="J354" s="178">
        <v>0</v>
      </c>
      <c r="K354" s="178">
        <v>0</v>
      </c>
      <c r="L354" s="178"/>
      <c r="R354" s="24" t="s">
        <v>445</v>
      </c>
    </row>
    <row r="355" spans="1:18" s="24" customFormat="1" hidden="1" x14ac:dyDescent="0.3">
      <c r="A355" s="77"/>
      <c r="B355" s="59" t="s">
        <v>270</v>
      </c>
      <c r="C355" s="51" t="s">
        <v>79</v>
      </c>
      <c r="D355" s="51" t="s">
        <v>41</v>
      </c>
      <c r="E355" s="51" t="s">
        <v>1</v>
      </c>
      <c r="F355" s="51" t="s">
        <v>438</v>
      </c>
      <c r="G355" s="51" t="s">
        <v>187</v>
      </c>
      <c r="H355" s="51" t="s">
        <v>76</v>
      </c>
      <c r="I355" s="51" t="s">
        <v>5</v>
      </c>
      <c r="J355" s="178">
        <v>0</v>
      </c>
      <c r="K355" s="178">
        <v>0</v>
      </c>
      <c r="L355" s="178"/>
      <c r="R355" s="24" t="s">
        <v>445</v>
      </c>
    </row>
    <row r="356" spans="1:18" s="4" customFormat="1" hidden="1" x14ac:dyDescent="0.3">
      <c r="A356" s="175"/>
      <c r="B356" s="50" t="s">
        <v>250</v>
      </c>
      <c r="C356" s="52" t="s">
        <v>79</v>
      </c>
      <c r="D356" s="52" t="s">
        <v>41</v>
      </c>
      <c r="E356" s="52" t="s">
        <v>1</v>
      </c>
      <c r="F356" s="52" t="s">
        <v>249</v>
      </c>
      <c r="G356" s="97"/>
      <c r="H356" s="97"/>
      <c r="I356" s="97"/>
      <c r="J356" s="177">
        <f>+J357</f>
        <v>0</v>
      </c>
      <c r="K356" s="177">
        <f>SUM(K357:K357)</f>
        <v>0</v>
      </c>
      <c r="L356" s="177">
        <f>SUM(L357:L357)</f>
        <v>0</v>
      </c>
    </row>
    <row r="357" spans="1:18" s="24" customFormat="1" ht="19.5" hidden="1" customHeight="1" x14ac:dyDescent="0.3">
      <c r="A357" s="77"/>
      <c r="B357" s="59" t="s">
        <v>468</v>
      </c>
      <c r="C357" s="51" t="s">
        <v>79</v>
      </c>
      <c r="D357" s="51" t="s">
        <v>41</v>
      </c>
      <c r="E357" s="51" t="s">
        <v>1</v>
      </c>
      <c r="F357" s="51" t="s">
        <v>249</v>
      </c>
      <c r="G357" s="51" t="s">
        <v>198</v>
      </c>
      <c r="H357" s="51" t="s">
        <v>37</v>
      </c>
      <c r="I357" s="51" t="s">
        <v>1</v>
      </c>
      <c r="J357" s="178"/>
      <c r="K357" s="178"/>
      <c r="L357" s="178"/>
    </row>
    <row r="358" spans="1:18" s="4" customFormat="1" ht="78.75" hidden="1" x14ac:dyDescent="0.3">
      <c r="A358" s="175"/>
      <c r="B358" s="50" t="s">
        <v>321</v>
      </c>
      <c r="C358" s="52" t="s">
        <v>79</v>
      </c>
      <c r="D358" s="52" t="s">
        <v>41</v>
      </c>
      <c r="E358" s="52" t="s">
        <v>1</v>
      </c>
      <c r="F358" s="52" t="s">
        <v>241</v>
      </c>
      <c r="G358" s="98"/>
      <c r="H358" s="99"/>
      <c r="I358" s="100"/>
      <c r="J358" s="177">
        <f>+J359+J360+J361</f>
        <v>0</v>
      </c>
      <c r="K358" s="177"/>
      <c r="L358" s="177"/>
    </row>
    <row r="359" spans="1:18" s="24" customFormat="1" ht="94.5" hidden="1" x14ac:dyDescent="0.3">
      <c r="A359" s="77"/>
      <c r="B359" s="59" t="s">
        <v>300</v>
      </c>
      <c r="C359" s="51" t="s">
        <v>79</v>
      </c>
      <c r="D359" s="51" t="s">
        <v>41</v>
      </c>
      <c r="E359" s="51" t="s">
        <v>1</v>
      </c>
      <c r="F359" s="51" t="s">
        <v>241</v>
      </c>
      <c r="G359" s="51" t="s">
        <v>198</v>
      </c>
      <c r="H359" s="51" t="s">
        <v>37</v>
      </c>
      <c r="I359" s="51" t="s">
        <v>1</v>
      </c>
      <c r="J359" s="178"/>
      <c r="K359" s="178"/>
      <c r="L359" s="178"/>
    </row>
    <row r="360" spans="1:18" s="24" customFormat="1" ht="94.5" hidden="1" x14ac:dyDescent="0.3">
      <c r="A360" s="77"/>
      <c r="B360" s="59" t="s">
        <v>301</v>
      </c>
      <c r="C360" s="51" t="s">
        <v>79</v>
      </c>
      <c r="D360" s="51" t="s">
        <v>41</v>
      </c>
      <c r="E360" s="51" t="s">
        <v>1</v>
      </c>
      <c r="F360" s="51" t="s">
        <v>241</v>
      </c>
      <c r="G360" s="51" t="s">
        <v>198</v>
      </c>
      <c r="H360" s="51" t="s">
        <v>37</v>
      </c>
      <c r="I360" s="51" t="s">
        <v>1</v>
      </c>
      <c r="J360" s="178"/>
      <c r="K360" s="178"/>
      <c r="L360" s="178"/>
    </row>
    <row r="361" spans="1:18" s="24" customFormat="1" ht="126.75" hidden="1" customHeight="1" x14ac:dyDescent="0.3">
      <c r="A361" s="77"/>
      <c r="B361" s="59" t="s">
        <v>302</v>
      </c>
      <c r="C361" s="51" t="s">
        <v>79</v>
      </c>
      <c r="D361" s="51" t="s">
        <v>41</v>
      </c>
      <c r="E361" s="51" t="s">
        <v>1</v>
      </c>
      <c r="F361" s="51" t="s">
        <v>241</v>
      </c>
      <c r="G361" s="51" t="s">
        <v>198</v>
      </c>
      <c r="H361" s="51" t="s">
        <v>37</v>
      </c>
      <c r="I361" s="51" t="s">
        <v>1</v>
      </c>
      <c r="J361" s="178"/>
      <c r="K361" s="178"/>
      <c r="L361" s="178"/>
    </row>
    <row r="362" spans="1:18" s="4" customFormat="1" ht="22.5" customHeight="1" x14ac:dyDescent="0.3">
      <c r="A362" s="175"/>
      <c r="B362" s="50" t="s">
        <v>355</v>
      </c>
      <c r="C362" s="52" t="s">
        <v>79</v>
      </c>
      <c r="D362" s="52" t="s">
        <v>41</v>
      </c>
      <c r="E362" s="52" t="s">
        <v>1</v>
      </c>
      <c r="F362" s="52" t="s">
        <v>241</v>
      </c>
      <c r="G362" s="98"/>
      <c r="H362" s="99"/>
      <c r="I362" s="100"/>
      <c r="J362" s="177">
        <f>+J363+J364+J365</f>
        <v>419.90000000000003</v>
      </c>
      <c r="K362" s="177">
        <f t="shared" ref="K362:P362" si="109">+K363+K364+K365</f>
        <v>420.2</v>
      </c>
      <c r="L362" s="177">
        <f>+L363+L364+L365</f>
        <v>416.8</v>
      </c>
      <c r="M362" s="5">
        <f t="shared" si="109"/>
        <v>0</v>
      </c>
      <c r="N362" s="3">
        <f t="shared" si="109"/>
        <v>0</v>
      </c>
      <c r="O362" s="3">
        <f t="shared" si="109"/>
        <v>0</v>
      </c>
      <c r="P362" s="3">
        <f t="shared" si="109"/>
        <v>0</v>
      </c>
    </row>
    <row r="363" spans="1:18" s="24" customFormat="1" ht="19.899999999999999" customHeight="1" x14ac:dyDescent="0.3">
      <c r="A363" s="77"/>
      <c r="B363" s="59" t="s">
        <v>462</v>
      </c>
      <c r="C363" s="51" t="s">
        <v>79</v>
      </c>
      <c r="D363" s="51" t="s">
        <v>41</v>
      </c>
      <c r="E363" s="51" t="s">
        <v>1</v>
      </c>
      <c r="F363" s="51" t="s">
        <v>241</v>
      </c>
      <c r="G363" s="51" t="s">
        <v>187</v>
      </c>
      <c r="H363" s="51" t="s">
        <v>37</v>
      </c>
      <c r="I363" s="51" t="s">
        <v>1</v>
      </c>
      <c r="J363" s="178">
        <v>351.5</v>
      </c>
      <c r="K363" s="178">
        <v>351.5</v>
      </c>
      <c r="L363" s="178">
        <v>351</v>
      </c>
    </row>
    <row r="364" spans="1:18" s="24" customFormat="1" x14ac:dyDescent="0.3">
      <c r="A364" s="77"/>
      <c r="B364" s="59" t="s">
        <v>269</v>
      </c>
      <c r="C364" s="51" t="s">
        <v>79</v>
      </c>
      <c r="D364" s="51" t="s">
        <v>41</v>
      </c>
      <c r="E364" s="51" t="s">
        <v>1</v>
      </c>
      <c r="F364" s="51" t="s">
        <v>241</v>
      </c>
      <c r="G364" s="51" t="s">
        <v>187</v>
      </c>
      <c r="H364" s="51" t="s">
        <v>37</v>
      </c>
      <c r="I364" s="51" t="s">
        <v>1</v>
      </c>
      <c r="J364" s="178">
        <v>57.3</v>
      </c>
      <c r="K364" s="178">
        <v>57.3</v>
      </c>
      <c r="L364" s="178">
        <v>57.3</v>
      </c>
    </row>
    <row r="365" spans="1:18" s="24" customFormat="1" x14ac:dyDescent="0.3">
      <c r="A365" s="77"/>
      <c r="B365" s="59" t="s">
        <v>270</v>
      </c>
      <c r="C365" s="51" t="s">
        <v>79</v>
      </c>
      <c r="D365" s="51" t="s">
        <v>41</v>
      </c>
      <c r="E365" s="51" t="s">
        <v>1</v>
      </c>
      <c r="F365" s="51" t="s">
        <v>241</v>
      </c>
      <c r="G365" s="51" t="s">
        <v>187</v>
      </c>
      <c r="H365" s="51" t="s">
        <v>37</v>
      </c>
      <c r="I365" s="51" t="s">
        <v>1</v>
      </c>
      <c r="J365" s="178">
        <v>11.1</v>
      </c>
      <c r="K365" s="178">
        <v>11.4</v>
      </c>
      <c r="L365" s="178">
        <v>8.5</v>
      </c>
    </row>
    <row r="366" spans="1:18" s="24" customFormat="1" ht="31.9" hidden="1" customHeight="1" x14ac:dyDescent="0.3">
      <c r="A366" s="77"/>
      <c r="B366" s="50" t="s">
        <v>386</v>
      </c>
      <c r="C366" s="52" t="s">
        <v>79</v>
      </c>
      <c r="D366" s="52" t="s">
        <v>41</v>
      </c>
      <c r="E366" s="52" t="s">
        <v>1</v>
      </c>
      <c r="F366" s="52" t="s">
        <v>387</v>
      </c>
      <c r="G366" s="52" t="s">
        <v>187</v>
      </c>
      <c r="H366" s="52" t="s">
        <v>37</v>
      </c>
      <c r="I366" s="52" t="s">
        <v>1</v>
      </c>
      <c r="J366" s="177"/>
      <c r="K366" s="178"/>
      <c r="L366" s="178"/>
    </row>
    <row r="367" spans="1:18" s="40" customFormat="1" ht="31.9" customHeight="1" x14ac:dyDescent="0.3">
      <c r="A367" s="175" t="s">
        <v>440</v>
      </c>
      <c r="B367" s="63" t="s">
        <v>322</v>
      </c>
      <c r="C367" s="52" t="s">
        <v>79</v>
      </c>
      <c r="D367" s="52" t="s">
        <v>41</v>
      </c>
      <c r="E367" s="52" t="s">
        <v>286</v>
      </c>
      <c r="F367" s="52" t="s">
        <v>3</v>
      </c>
      <c r="G367" s="98"/>
      <c r="H367" s="99"/>
      <c r="I367" s="100"/>
      <c r="J367" s="177">
        <f>+J368</f>
        <v>5000</v>
      </c>
      <c r="K367" s="177">
        <f t="shared" ref="K367:P367" si="110">+K368</f>
        <v>0</v>
      </c>
      <c r="L367" s="177">
        <f t="shared" si="110"/>
        <v>0</v>
      </c>
      <c r="M367" s="61">
        <f t="shared" si="110"/>
        <v>0</v>
      </c>
      <c r="N367" s="61">
        <f t="shared" si="110"/>
        <v>0</v>
      </c>
      <c r="O367" s="61">
        <f t="shared" si="110"/>
        <v>0</v>
      </c>
      <c r="P367" s="61">
        <f t="shared" si="110"/>
        <v>0</v>
      </c>
    </row>
    <row r="368" spans="1:18" s="40" customFormat="1" ht="31.5" customHeight="1" x14ac:dyDescent="0.3">
      <c r="A368" s="77"/>
      <c r="B368" s="50" t="s">
        <v>433</v>
      </c>
      <c r="C368" s="52" t="s">
        <v>79</v>
      </c>
      <c r="D368" s="52" t="s">
        <v>41</v>
      </c>
      <c r="E368" s="52" t="s">
        <v>286</v>
      </c>
      <c r="F368" s="52" t="s">
        <v>498</v>
      </c>
      <c r="G368" s="98"/>
      <c r="H368" s="99"/>
      <c r="I368" s="100"/>
      <c r="J368" s="177">
        <f>+J369+J370+J371</f>
        <v>5000</v>
      </c>
      <c r="K368" s="177">
        <f t="shared" ref="K368:L368" si="111">+K369+K370+K371</f>
        <v>0</v>
      </c>
      <c r="L368" s="177">
        <f t="shared" si="111"/>
        <v>0</v>
      </c>
      <c r="M368" s="24"/>
      <c r="N368" s="24"/>
      <c r="O368" s="24"/>
      <c r="P368" s="24"/>
    </row>
    <row r="369" spans="1:22" s="40" customFormat="1" ht="21" customHeight="1" x14ac:dyDescent="0.3">
      <c r="A369" s="77"/>
      <c r="B369" s="59" t="s">
        <v>499</v>
      </c>
      <c r="C369" s="51" t="s">
        <v>79</v>
      </c>
      <c r="D369" s="51" t="s">
        <v>41</v>
      </c>
      <c r="E369" s="51" t="s">
        <v>286</v>
      </c>
      <c r="F369" s="51" t="s">
        <v>498</v>
      </c>
      <c r="G369" s="51" t="s">
        <v>187</v>
      </c>
      <c r="H369" s="51" t="s">
        <v>37</v>
      </c>
      <c r="I369" s="51" t="s">
        <v>1</v>
      </c>
      <c r="J369" s="178">
        <v>5000</v>
      </c>
      <c r="K369" s="178">
        <v>0</v>
      </c>
      <c r="L369" s="178">
        <v>0</v>
      </c>
      <c r="M369" s="24"/>
      <c r="N369" s="24"/>
      <c r="O369" s="24"/>
      <c r="P369" s="24"/>
    </row>
    <row r="370" spans="1:22" s="24" customFormat="1" ht="46.15" hidden="1" customHeight="1" x14ac:dyDescent="0.3">
      <c r="A370" s="77"/>
      <c r="B370" s="50" t="s">
        <v>676</v>
      </c>
      <c r="C370" s="51" t="s">
        <v>79</v>
      </c>
      <c r="D370" s="51" t="s">
        <v>41</v>
      </c>
      <c r="E370" s="51" t="s">
        <v>286</v>
      </c>
      <c r="F370" s="51" t="s">
        <v>411</v>
      </c>
      <c r="G370" s="51" t="s">
        <v>187</v>
      </c>
      <c r="H370" s="51" t="s">
        <v>37</v>
      </c>
      <c r="I370" s="51" t="s">
        <v>1</v>
      </c>
      <c r="J370" s="178">
        <v>0</v>
      </c>
      <c r="K370" s="178">
        <v>0</v>
      </c>
      <c r="L370" s="178">
        <v>0</v>
      </c>
    </row>
    <row r="371" spans="1:22" s="24" customFormat="1" ht="51.6" hidden="1" customHeight="1" x14ac:dyDescent="0.3">
      <c r="A371" s="77"/>
      <c r="B371" s="50" t="s">
        <v>677</v>
      </c>
      <c r="C371" s="51" t="s">
        <v>79</v>
      </c>
      <c r="D371" s="51" t="s">
        <v>41</v>
      </c>
      <c r="E371" s="51" t="s">
        <v>286</v>
      </c>
      <c r="F371" s="51" t="s">
        <v>411</v>
      </c>
      <c r="G371" s="51" t="s">
        <v>187</v>
      </c>
      <c r="H371" s="51" t="s">
        <v>37</v>
      </c>
      <c r="I371" s="51" t="s">
        <v>1</v>
      </c>
      <c r="J371" s="177">
        <v>0</v>
      </c>
      <c r="K371" s="178">
        <v>0</v>
      </c>
      <c r="L371" s="178">
        <v>0</v>
      </c>
    </row>
    <row r="372" spans="1:22" s="48" customFormat="1" ht="29.25" customHeight="1" x14ac:dyDescent="0.3">
      <c r="A372" s="175" t="s">
        <v>441</v>
      </c>
      <c r="B372" s="138" t="s">
        <v>534</v>
      </c>
      <c r="C372" s="52" t="s">
        <v>79</v>
      </c>
      <c r="D372" s="52" t="s">
        <v>41</v>
      </c>
      <c r="E372" s="52" t="s">
        <v>537</v>
      </c>
      <c r="F372" s="52" t="s">
        <v>3</v>
      </c>
      <c r="G372" s="98"/>
      <c r="H372" s="99"/>
      <c r="I372" s="100"/>
      <c r="J372" s="177">
        <f>J373</f>
        <v>51.300000000000004</v>
      </c>
      <c r="K372" s="177">
        <f t="shared" ref="K372:L372" si="112">K373</f>
        <v>0</v>
      </c>
      <c r="L372" s="177">
        <f t="shared" si="112"/>
        <v>0</v>
      </c>
      <c r="M372" s="46"/>
      <c r="N372" s="46"/>
      <c r="O372" s="46"/>
      <c r="P372" s="46"/>
      <c r="V372" s="48" t="s">
        <v>533</v>
      </c>
    </row>
    <row r="373" spans="1:22" s="48" customFormat="1" ht="36" customHeight="1" x14ac:dyDescent="0.3">
      <c r="A373" s="175"/>
      <c r="B373" s="50" t="s">
        <v>538</v>
      </c>
      <c r="C373" s="52" t="s">
        <v>79</v>
      </c>
      <c r="D373" s="52" t="s">
        <v>41</v>
      </c>
      <c r="E373" s="52" t="s">
        <v>537</v>
      </c>
      <c r="F373" s="52" t="s">
        <v>434</v>
      </c>
      <c r="G373" s="64"/>
      <c r="H373" s="65"/>
      <c r="I373" s="66"/>
      <c r="J373" s="177">
        <f>J374+J375</f>
        <v>51.300000000000004</v>
      </c>
      <c r="K373" s="177">
        <f t="shared" ref="K373:L373" si="113">K374+K375</f>
        <v>0</v>
      </c>
      <c r="L373" s="177">
        <f t="shared" si="113"/>
        <v>0</v>
      </c>
      <c r="M373" s="46"/>
      <c r="N373" s="46"/>
      <c r="O373" s="46"/>
      <c r="P373" s="46"/>
      <c r="V373" s="48" t="s">
        <v>533</v>
      </c>
    </row>
    <row r="374" spans="1:22" s="45" customFormat="1" ht="52.15" customHeight="1" x14ac:dyDescent="0.3">
      <c r="A374" s="77"/>
      <c r="B374" s="59" t="s">
        <v>535</v>
      </c>
      <c r="C374" s="51" t="s">
        <v>79</v>
      </c>
      <c r="D374" s="51" t="s">
        <v>41</v>
      </c>
      <c r="E374" s="51" t="s">
        <v>537</v>
      </c>
      <c r="F374" s="51" t="s">
        <v>434</v>
      </c>
      <c r="G374" s="51" t="s">
        <v>194</v>
      </c>
      <c r="H374" s="51" t="s">
        <v>37</v>
      </c>
      <c r="I374" s="51" t="s">
        <v>1</v>
      </c>
      <c r="J374" s="178">
        <v>51.1</v>
      </c>
      <c r="K374" s="178">
        <v>0</v>
      </c>
      <c r="L374" s="178">
        <v>0</v>
      </c>
      <c r="M374" s="24"/>
      <c r="N374" s="24"/>
      <c r="O374" s="24"/>
      <c r="P374" s="24"/>
    </row>
    <row r="375" spans="1:22" s="45" customFormat="1" ht="36.6" customHeight="1" x14ac:dyDescent="0.3">
      <c r="A375" s="77"/>
      <c r="B375" s="59" t="s">
        <v>567</v>
      </c>
      <c r="C375" s="51" t="s">
        <v>79</v>
      </c>
      <c r="D375" s="51" t="s">
        <v>41</v>
      </c>
      <c r="E375" s="51" t="s">
        <v>537</v>
      </c>
      <c r="F375" s="51" t="s">
        <v>434</v>
      </c>
      <c r="G375" s="51" t="s">
        <v>194</v>
      </c>
      <c r="H375" s="51" t="s">
        <v>37</v>
      </c>
      <c r="I375" s="51" t="s">
        <v>1</v>
      </c>
      <c r="J375" s="178">
        <v>0.2</v>
      </c>
      <c r="K375" s="178">
        <v>0</v>
      </c>
      <c r="L375" s="178">
        <v>0</v>
      </c>
      <c r="M375" s="24"/>
      <c r="N375" s="24"/>
      <c r="O375" s="24"/>
      <c r="P375" s="24"/>
    </row>
    <row r="376" spans="1:22" s="1" customFormat="1" ht="16.5" x14ac:dyDescent="0.25">
      <c r="A376" s="175" t="s">
        <v>172</v>
      </c>
      <c r="B376" s="50" t="s">
        <v>83</v>
      </c>
      <c r="C376" s="52" t="s">
        <v>79</v>
      </c>
      <c r="D376" s="52" t="s">
        <v>75</v>
      </c>
      <c r="E376" s="52" t="s">
        <v>2</v>
      </c>
      <c r="F376" s="52" t="s">
        <v>3</v>
      </c>
      <c r="G376" s="97"/>
      <c r="H376" s="97"/>
      <c r="I376" s="97"/>
      <c r="J376" s="177">
        <f>SUM(J377+J386)</f>
        <v>15574.3</v>
      </c>
      <c r="K376" s="177">
        <f t="shared" ref="K376:L376" si="114">SUM(K377+K386)</f>
        <v>8122</v>
      </c>
      <c r="L376" s="177">
        <f t="shared" si="114"/>
        <v>33563</v>
      </c>
    </row>
    <row r="377" spans="1:22" s="2" customFormat="1" ht="31.5" x14ac:dyDescent="0.25">
      <c r="A377" s="175" t="s">
        <v>173</v>
      </c>
      <c r="B377" s="63" t="s">
        <v>82</v>
      </c>
      <c r="C377" s="52" t="s">
        <v>79</v>
      </c>
      <c r="D377" s="52" t="s">
        <v>75</v>
      </c>
      <c r="E377" s="52" t="s">
        <v>1</v>
      </c>
      <c r="F377" s="52" t="s">
        <v>3</v>
      </c>
      <c r="G377" s="97"/>
      <c r="H377" s="97"/>
      <c r="I377" s="97"/>
      <c r="J377" s="177">
        <f>SUM(J378+J383)</f>
        <v>7387</v>
      </c>
      <c r="K377" s="177">
        <f t="shared" ref="K377:L377" si="115">SUM(K378+K383)</f>
        <v>8122</v>
      </c>
      <c r="L377" s="177">
        <f t="shared" si="115"/>
        <v>33563</v>
      </c>
      <c r="V377" s="2" t="s">
        <v>443</v>
      </c>
    </row>
    <row r="378" spans="1:22" s="4" customFormat="1" ht="31.5" x14ac:dyDescent="0.3">
      <c r="A378" s="175"/>
      <c r="B378" s="50" t="s">
        <v>12</v>
      </c>
      <c r="C378" s="52" t="s">
        <v>79</v>
      </c>
      <c r="D378" s="52" t="s">
        <v>75</v>
      </c>
      <c r="E378" s="52" t="s">
        <v>1</v>
      </c>
      <c r="F378" s="52" t="s">
        <v>11</v>
      </c>
      <c r="G378" s="97"/>
      <c r="H378" s="97"/>
      <c r="I378" s="97"/>
      <c r="J378" s="177">
        <f>SUM(J381+J380+J379+J382)</f>
        <v>7092</v>
      </c>
      <c r="K378" s="177">
        <f t="shared" ref="K378:L378" si="116">SUM(K381+K380+K379+K382)</f>
        <v>8122</v>
      </c>
      <c r="L378" s="177">
        <f t="shared" si="116"/>
        <v>33563</v>
      </c>
    </row>
    <row r="379" spans="1:22" s="24" customFormat="1" ht="31.5" x14ac:dyDescent="0.3">
      <c r="A379" s="77"/>
      <c r="B379" s="59" t="s">
        <v>188</v>
      </c>
      <c r="C379" s="51" t="s">
        <v>79</v>
      </c>
      <c r="D379" s="51" t="s">
        <v>75</v>
      </c>
      <c r="E379" s="51" t="s">
        <v>1</v>
      </c>
      <c r="F379" s="51" t="s">
        <v>11</v>
      </c>
      <c r="G379" s="51" t="s">
        <v>189</v>
      </c>
      <c r="H379" s="51" t="s">
        <v>37</v>
      </c>
      <c r="I379" s="51" t="s">
        <v>1</v>
      </c>
      <c r="J379" s="178">
        <v>5513</v>
      </c>
      <c r="K379" s="178">
        <v>6009</v>
      </c>
      <c r="L379" s="178">
        <v>6370</v>
      </c>
      <c r="M379" s="24">
        <v>654</v>
      </c>
      <c r="N379" s="24">
        <v>654</v>
      </c>
      <c r="O379" s="24">
        <v>654</v>
      </c>
    </row>
    <row r="380" spans="1:22" s="24" customFormat="1" x14ac:dyDescent="0.3">
      <c r="A380" s="77"/>
      <c r="B380" s="59" t="s">
        <v>186</v>
      </c>
      <c r="C380" s="51" t="s">
        <v>79</v>
      </c>
      <c r="D380" s="51" t="s">
        <v>75</v>
      </c>
      <c r="E380" s="51" t="s">
        <v>1</v>
      </c>
      <c r="F380" s="51" t="s">
        <v>11</v>
      </c>
      <c r="G380" s="51" t="s">
        <v>187</v>
      </c>
      <c r="H380" s="51" t="s">
        <v>37</v>
      </c>
      <c r="I380" s="51" t="s">
        <v>1</v>
      </c>
      <c r="J380" s="178">
        <v>1380</v>
      </c>
      <c r="K380" s="178">
        <v>1914</v>
      </c>
      <c r="L380" s="178">
        <v>1994</v>
      </c>
      <c r="M380" s="24">
        <f>-598+(-530)</f>
        <v>-1128</v>
      </c>
    </row>
    <row r="381" spans="1:22" s="24" customFormat="1" x14ac:dyDescent="0.3">
      <c r="A381" s="77"/>
      <c r="B381" s="59" t="s">
        <v>190</v>
      </c>
      <c r="C381" s="51" t="s">
        <v>79</v>
      </c>
      <c r="D381" s="51" t="s">
        <v>75</v>
      </c>
      <c r="E381" s="51" t="s">
        <v>1</v>
      </c>
      <c r="F381" s="51" t="s">
        <v>11</v>
      </c>
      <c r="G381" s="51" t="s">
        <v>191</v>
      </c>
      <c r="H381" s="51" t="s">
        <v>37</v>
      </c>
      <c r="I381" s="51" t="s">
        <v>1</v>
      </c>
      <c r="J381" s="178">
        <v>199</v>
      </c>
      <c r="K381" s="178">
        <v>199</v>
      </c>
      <c r="L381" s="178">
        <v>199</v>
      </c>
    </row>
    <row r="382" spans="1:22" s="40" customFormat="1" x14ac:dyDescent="0.3">
      <c r="A382" s="77"/>
      <c r="B382" s="59" t="s">
        <v>468</v>
      </c>
      <c r="C382" s="51" t="s">
        <v>79</v>
      </c>
      <c r="D382" s="51" t="s">
        <v>75</v>
      </c>
      <c r="E382" s="51" t="s">
        <v>1</v>
      </c>
      <c r="F382" s="51" t="s">
        <v>331</v>
      </c>
      <c r="G382" s="51" t="s">
        <v>198</v>
      </c>
      <c r="H382" s="51" t="s">
        <v>37</v>
      </c>
      <c r="I382" s="51" t="s">
        <v>1</v>
      </c>
      <c r="J382" s="178">
        <v>0</v>
      </c>
      <c r="K382" s="178">
        <v>0</v>
      </c>
      <c r="L382" s="178">
        <v>25000</v>
      </c>
      <c r="M382" s="24"/>
      <c r="N382" s="24"/>
      <c r="O382" s="24"/>
      <c r="P382" s="24"/>
    </row>
    <row r="383" spans="1:22" s="45" customFormat="1" ht="47.25" x14ac:dyDescent="0.3">
      <c r="A383" s="77"/>
      <c r="B383" s="50" t="s">
        <v>497</v>
      </c>
      <c r="C383" s="51" t="s">
        <v>79</v>
      </c>
      <c r="D383" s="51" t="s">
        <v>75</v>
      </c>
      <c r="E383" s="51" t="s">
        <v>1</v>
      </c>
      <c r="F383" s="52" t="s">
        <v>560</v>
      </c>
      <c r="G383" s="106"/>
      <c r="H383" s="107"/>
      <c r="I383" s="108"/>
      <c r="J383" s="177">
        <f>J384+J385</f>
        <v>295</v>
      </c>
      <c r="K383" s="177">
        <f t="shared" ref="K383:L383" si="117">K384+K385</f>
        <v>0</v>
      </c>
      <c r="L383" s="177">
        <f t="shared" si="117"/>
        <v>0</v>
      </c>
      <c r="M383" s="24"/>
      <c r="N383" s="24"/>
      <c r="O383" s="24"/>
      <c r="P383" s="24"/>
      <c r="V383" s="45" t="s">
        <v>530</v>
      </c>
    </row>
    <row r="384" spans="1:22" s="45" customFormat="1" x14ac:dyDescent="0.3">
      <c r="A384" s="77"/>
      <c r="B384" s="59" t="s">
        <v>269</v>
      </c>
      <c r="C384" s="51" t="s">
        <v>79</v>
      </c>
      <c r="D384" s="51" t="s">
        <v>75</v>
      </c>
      <c r="E384" s="51" t="s">
        <v>1</v>
      </c>
      <c r="F384" s="51" t="s">
        <v>560</v>
      </c>
      <c r="G384" s="51" t="s">
        <v>187</v>
      </c>
      <c r="H384" s="51" t="s">
        <v>76</v>
      </c>
      <c r="I384" s="51" t="s">
        <v>5</v>
      </c>
      <c r="J384" s="178">
        <v>257</v>
      </c>
      <c r="K384" s="178">
        <v>0</v>
      </c>
      <c r="L384" s="178">
        <v>0</v>
      </c>
      <c r="M384" s="24"/>
      <c r="N384" s="24"/>
      <c r="O384" s="24"/>
      <c r="P384" s="24"/>
    </row>
    <row r="385" spans="1:16" s="45" customFormat="1" x14ac:dyDescent="0.3">
      <c r="A385" s="77"/>
      <c r="B385" s="59" t="s">
        <v>270</v>
      </c>
      <c r="C385" s="51" t="s">
        <v>79</v>
      </c>
      <c r="D385" s="51" t="s">
        <v>75</v>
      </c>
      <c r="E385" s="51" t="s">
        <v>1</v>
      </c>
      <c r="F385" s="51" t="s">
        <v>560</v>
      </c>
      <c r="G385" s="51" t="s">
        <v>187</v>
      </c>
      <c r="H385" s="51" t="s">
        <v>76</v>
      </c>
      <c r="I385" s="51" t="s">
        <v>5</v>
      </c>
      <c r="J385" s="178">
        <v>38</v>
      </c>
      <c r="K385" s="178">
        <v>0</v>
      </c>
      <c r="L385" s="178"/>
      <c r="M385" s="24"/>
      <c r="N385" s="24"/>
      <c r="O385" s="24"/>
      <c r="P385" s="24"/>
    </row>
    <row r="386" spans="1:16" s="41" customFormat="1" x14ac:dyDescent="0.3">
      <c r="A386" s="175"/>
      <c r="B386" s="63" t="s">
        <v>322</v>
      </c>
      <c r="C386" s="52" t="s">
        <v>79</v>
      </c>
      <c r="D386" s="52" t="s">
        <v>75</v>
      </c>
      <c r="E386" s="52" t="s">
        <v>286</v>
      </c>
      <c r="F386" s="52" t="s">
        <v>3</v>
      </c>
      <c r="G386" s="97"/>
      <c r="H386" s="97"/>
      <c r="I386" s="97"/>
      <c r="J386" s="184">
        <f>SUM(J387)</f>
        <v>8187.3</v>
      </c>
      <c r="K386" s="184">
        <f t="shared" ref="K386:L386" si="118">SUM(K387)</f>
        <v>0</v>
      </c>
      <c r="L386" s="184">
        <f t="shared" si="118"/>
        <v>0</v>
      </c>
      <c r="M386" s="4"/>
      <c r="N386" s="4"/>
      <c r="O386" s="4"/>
      <c r="P386" s="4"/>
    </row>
    <row r="387" spans="1:16" s="40" customFormat="1" ht="31.5" x14ac:dyDescent="0.3">
      <c r="A387" s="77"/>
      <c r="B387" s="50" t="s">
        <v>678</v>
      </c>
      <c r="C387" s="51" t="s">
        <v>79</v>
      </c>
      <c r="D387" s="51" t="s">
        <v>75</v>
      </c>
      <c r="E387" s="52" t="s">
        <v>286</v>
      </c>
      <c r="F387" s="52" t="s">
        <v>450</v>
      </c>
      <c r="G387" s="139"/>
      <c r="H387" s="139"/>
      <c r="I387" s="139"/>
      <c r="J387" s="178">
        <f>+J388+J389</f>
        <v>8187.3</v>
      </c>
      <c r="K387" s="178">
        <f t="shared" ref="K387:L387" si="119">K389</f>
        <v>0</v>
      </c>
      <c r="L387" s="178">
        <f t="shared" si="119"/>
        <v>0</v>
      </c>
      <c r="M387" s="24"/>
      <c r="N387" s="24"/>
      <c r="O387" s="24"/>
      <c r="P387" s="24"/>
    </row>
    <row r="388" spans="1:16" s="40" customFormat="1" x14ac:dyDescent="0.3">
      <c r="A388" s="77"/>
      <c r="B388" s="59" t="s">
        <v>269</v>
      </c>
      <c r="C388" s="51" t="s">
        <v>79</v>
      </c>
      <c r="D388" s="51" t="s">
        <v>75</v>
      </c>
      <c r="E388" s="51" t="s">
        <v>286</v>
      </c>
      <c r="F388" s="51" t="s">
        <v>450</v>
      </c>
      <c r="G388" s="51" t="s">
        <v>187</v>
      </c>
      <c r="H388" s="51" t="s">
        <v>37</v>
      </c>
      <c r="I388" s="51" t="s">
        <v>1</v>
      </c>
      <c r="J388" s="185">
        <v>8163.3</v>
      </c>
      <c r="K388" s="178">
        <v>0</v>
      </c>
      <c r="L388" s="178">
        <v>0</v>
      </c>
      <c r="M388" s="24"/>
      <c r="N388" s="24"/>
      <c r="O388" s="24"/>
      <c r="P388" s="24"/>
    </row>
    <row r="389" spans="1:16" s="40" customFormat="1" x14ac:dyDescent="0.3">
      <c r="A389" s="77"/>
      <c r="B389" s="59" t="s">
        <v>270</v>
      </c>
      <c r="C389" s="51" t="s">
        <v>79</v>
      </c>
      <c r="D389" s="51" t="s">
        <v>75</v>
      </c>
      <c r="E389" s="51" t="s">
        <v>286</v>
      </c>
      <c r="F389" s="51" t="s">
        <v>450</v>
      </c>
      <c r="G389" s="51" t="s">
        <v>187</v>
      </c>
      <c r="H389" s="51" t="s">
        <v>37</v>
      </c>
      <c r="I389" s="51" t="s">
        <v>1</v>
      </c>
      <c r="J389" s="185">
        <v>24</v>
      </c>
      <c r="K389" s="178">
        <v>0</v>
      </c>
      <c r="L389" s="178">
        <v>0</v>
      </c>
      <c r="M389" s="24"/>
      <c r="N389" s="24"/>
      <c r="O389" s="24"/>
      <c r="P389" s="24"/>
    </row>
    <row r="390" spans="1:16" s="45" customFormat="1" hidden="1" x14ac:dyDescent="0.3">
      <c r="A390" s="77"/>
      <c r="B390" s="59"/>
      <c r="C390" s="51"/>
      <c r="D390" s="51"/>
      <c r="E390" s="51"/>
      <c r="F390" s="51"/>
      <c r="G390" s="51"/>
      <c r="H390" s="51"/>
      <c r="I390" s="51"/>
      <c r="J390" s="178"/>
      <c r="K390" s="178"/>
      <c r="L390" s="178"/>
    </row>
    <row r="391" spans="1:16" s="45" customFormat="1" hidden="1" x14ac:dyDescent="0.3">
      <c r="A391" s="77"/>
      <c r="B391" s="59"/>
      <c r="C391" s="51"/>
      <c r="D391" s="51"/>
      <c r="E391" s="51"/>
      <c r="F391" s="51"/>
      <c r="G391" s="51"/>
      <c r="H391" s="51"/>
      <c r="I391" s="51"/>
      <c r="J391" s="178"/>
      <c r="K391" s="178"/>
      <c r="L391" s="178"/>
    </row>
    <row r="392" spans="1:16" s="11" customFormat="1" ht="16.5" x14ac:dyDescent="0.25">
      <c r="A392" s="175" t="s">
        <v>204</v>
      </c>
      <c r="B392" s="50" t="s">
        <v>85</v>
      </c>
      <c r="C392" s="52" t="s">
        <v>79</v>
      </c>
      <c r="D392" s="52" t="s">
        <v>84</v>
      </c>
      <c r="E392" s="52" t="s">
        <v>2</v>
      </c>
      <c r="F392" s="52" t="s">
        <v>3</v>
      </c>
      <c r="G392" s="97"/>
      <c r="H392" s="97"/>
      <c r="I392" s="97"/>
      <c r="J392" s="177">
        <f>SUM(J393)</f>
        <v>72488</v>
      </c>
      <c r="K392" s="177">
        <f t="shared" ref="K392" si="120">SUM(K393)</f>
        <v>75808</v>
      </c>
      <c r="L392" s="177">
        <f t="shared" ref="L392" si="121">SUM(L393)</f>
        <v>76229</v>
      </c>
    </row>
    <row r="393" spans="1:16" s="2" customFormat="1" ht="31.5" x14ac:dyDescent="0.25">
      <c r="A393" s="175" t="s">
        <v>205</v>
      </c>
      <c r="B393" s="63" t="s">
        <v>523</v>
      </c>
      <c r="C393" s="52" t="s">
        <v>79</v>
      </c>
      <c r="D393" s="52" t="s">
        <v>84</v>
      </c>
      <c r="E393" s="52" t="s">
        <v>1</v>
      </c>
      <c r="F393" s="52" t="s">
        <v>3</v>
      </c>
      <c r="G393" s="97"/>
      <c r="H393" s="97"/>
      <c r="I393" s="97"/>
      <c r="J393" s="177">
        <f>+J394</f>
        <v>72488</v>
      </c>
      <c r="K393" s="177">
        <f t="shared" ref="K393:L393" si="122">+K394</f>
        <v>75808</v>
      </c>
      <c r="L393" s="177">
        <f t="shared" si="122"/>
        <v>76229</v>
      </c>
      <c r="M393" s="8" t="e">
        <f>+M394+#REF!</f>
        <v>#REF!</v>
      </c>
      <c r="N393" s="23" t="e">
        <f>+N394+#REF!</f>
        <v>#REF!</v>
      </c>
      <c r="O393" s="23" t="e">
        <f>+O394+#REF!</f>
        <v>#REF!</v>
      </c>
      <c r="P393" s="23" t="e">
        <f>+P394+#REF!</f>
        <v>#REF!</v>
      </c>
    </row>
    <row r="394" spans="1:16" s="4" customFormat="1" ht="31.5" x14ac:dyDescent="0.3">
      <c r="A394" s="175"/>
      <c r="B394" s="50" t="s">
        <v>12</v>
      </c>
      <c r="C394" s="52" t="s">
        <v>79</v>
      </c>
      <c r="D394" s="52" t="s">
        <v>84</v>
      </c>
      <c r="E394" s="52" t="s">
        <v>1</v>
      </c>
      <c r="F394" s="52" t="s">
        <v>11</v>
      </c>
      <c r="G394" s="97"/>
      <c r="H394" s="97"/>
      <c r="I394" s="97"/>
      <c r="J394" s="177">
        <f>+J395+J396+J397+J398</f>
        <v>72488</v>
      </c>
      <c r="K394" s="177">
        <f t="shared" ref="K394:L394" si="123">+K395+K396+K397+K398</f>
        <v>75808</v>
      </c>
      <c r="L394" s="177">
        <f t="shared" si="123"/>
        <v>76229</v>
      </c>
    </row>
    <row r="395" spans="1:16" s="24" customFormat="1" ht="31.5" x14ac:dyDescent="0.3">
      <c r="A395" s="77"/>
      <c r="B395" s="59" t="s">
        <v>188</v>
      </c>
      <c r="C395" s="51" t="s">
        <v>79</v>
      </c>
      <c r="D395" s="51" t="s">
        <v>84</v>
      </c>
      <c r="E395" s="51" t="s">
        <v>1</v>
      </c>
      <c r="F395" s="51" t="s">
        <v>11</v>
      </c>
      <c r="G395" s="51" t="s">
        <v>189</v>
      </c>
      <c r="H395" s="51" t="s">
        <v>36</v>
      </c>
      <c r="I395" s="51" t="s">
        <v>4</v>
      </c>
      <c r="J395" s="178">
        <v>63911</v>
      </c>
      <c r="K395" s="178">
        <v>65137</v>
      </c>
      <c r="L395" s="178">
        <v>65137</v>
      </c>
      <c r="M395" s="24" t="s">
        <v>290</v>
      </c>
      <c r="N395" s="24">
        <v>1616</v>
      </c>
      <c r="O395" s="24">
        <v>1616</v>
      </c>
    </row>
    <row r="396" spans="1:16" s="24" customFormat="1" ht="16.149999999999999" customHeight="1" x14ac:dyDescent="0.3">
      <c r="A396" s="77"/>
      <c r="B396" s="59" t="s">
        <v>186</v>
      </c>
      <c r="C396" s="51" t="s">
        <v>79</v>
      </c>
      <c r="D396" s="51" t="s">
        <v>84</v>
      </c>
      <c r="E396" s="51" t="s">
        <v>1</v>
      </c>
      <c r="F396" s="51" t="s">
        <v>11</v>
      </c>
      <c r="G396" s="51" t="s">
        <v>187</v>
      </c>
      <c r="H396" s="51" t="s">
        <v>36</v>
      </c>
      <c r="I396" s="51" t="s">
        <v>4</v>
      </c>
      <c r="J396" s="178">
        <v>7166</v>
      </c>
      <c r="K396" s="178">
        <v>9260</v>
      </c>
      <c r="L396" s="178">
        <v>9680</v>
      </c>
    </row>
    <row r="397" spans="1:16" s="24" customFormat="1" hidden="1" x14ac:dyDescent="0.3">
      <c r="A397" s="77"/>
      <c r="B397" s="59" t="s">
        <v>382</v>
      </c>
      <c r="C397" s="51" t="s">
        <v>79</v>
      </c>
      <c r="D397" s="51" t="s">
        <v>84</v>
      </c>
      <c r="E397" s="51" t="s">
        <v>1</v>
      </c>
      <c r="F397" s="51" t="s">
        <v>11</v>
      </c>
      <c r="G397" s="51" t="s">
        <v>193</v>
      </c>
      <c r="H397" s="51" t="s">
        <v>36</v>
      </c>
      <c r="I397" s="51" t="s">
        <v>4</v>
      </c>
      <c r="J397" s="178">
        <v>0</v>
      </c>
      <c r="K397" s="178">
        <v>0</v>
      </c>
      <c r="L397" s="178">
        <v>0</v>
      </c>
    </row>
    <row r="398" spans="1:16" s="24" customFormat="1" ht="15.6" customHeight="1" x14ac:dyDescent="0.3">
      <c r="A398" s="77"/>
      <c r="B398" s="59" t="s">
        <v>190</v>
      </c>
      <c r="C398" s="51" t="s">
        <v>79</v>
      </c>
      <c r="D398" s="51" t="s">
        <v>84</v>
      </c>
      <c r="E398" s="51" t="s">
        <v>1</v>
      </c>
      <c r="F398" s="51" t="s">
        <v>11</v>
      </c>
      <c r="G398" s="51" t="s">
        <v>191</v>
      </c>
      <c r="H398" s="51" t="s">
        <v>36</v>
      </c>
      <c r="I398" s="51" t="s">
        <v>4</v>
      </c>
      <c r="J398" s="178">
        <v>1411</v>
      </c>
      <c r="K398" s="178">
        <v>1411</v>
      </c>
      <c r="L398" s="178">
        <v>1412</v>
      </c>
    </row>
    <row r="399" spans="1:16" s="11" customFormat="1" ht="16.5" x14ac:dyDescent="0.25">
      <c r="A399" s="175" t="s">
        <v>206</v>
      </c>
      <c r="B399" s="50" t="s">
        <v>87</v>
      </c>
      <c r="C399" s="52" t="s">
        <v>79</v>
      </c>
      <c r="D399" s="52" t="s">
        <v>86</v>
      </c>
      <c r="E399" s="52" t="s">
        <v>2</v>
      </c>
      <c r="F399" s="52" t="s">
        <v>3</v>
      </c>
      <c r="G399" s="97"/>
      <c r="H399" s="97"/>
      <c r="I399" s="97"/>
      <c r="J399" s="177">
        <f>J400</f>
        <v>1852.2</v>
      </c>
      <c r="K399" s="177">
        <f t="shared" ref="K399:L399" si="124">K400</f>
        <v>2236</v>
      </c>
      <c r="L399" s="177">
        <f t="shared" si="124"/>
        <v>2325</v>
      </c>
    </row>
    <row r="400" spans="1:16" s="2" customFormat="1" ht="31.5" x14ac:dyDescent="0.25">
      <c r="A400" s="175" t="s">
        <v>207</v>
      </c>
      <c r="B400" s="63" t="s">
        <v>248</v>
      </c>
      <c r="C400" s="52" t="s">
        <v>79</v>
      </c>
      <c r="D400" s="52" t="s">
        <v>86</v>
      </c>
      <c r="E400" s="52" t="s">
        <v>7</v>
      </c>
      <c r="F400" s="52" t="s">
        <v>3</v>
      </c>
      <c r="G400" s="97"/>
      <c r="H400" s="97"/>
      <c r="I400" s="97"/>
      <c r="J400" s="177">
        <f>SUM(J401)</f>
        <v>1852.2</v>
      </c>
      <c r="K400" s="177">
        <f t="shared" ref="K400:L400" si="125">SUM(K401)</f>
        <v>2236</v>
      </c>
      <c r="L400" s="177">
        <f t="shared" si="125"/>
        <v>2325</v>
      </c>
    </row>
    <row r="401" spans="1:22" s="4" customFormat="1" x14ac:dyDescent="0.3">
      <c r="A401" s="175"/>
      <c r="B401" s="50" t="s">
        <v>71</v>
      </c>
      <c r="C401" s="52" t="s">
        <v>79</v>
      </c>
      <c r="D401" s="52" t="s">
        <v>86</v>
      </c>
      <c r="E401" s="52" t="s">
        <v>7</v>
      </c>
      <c r="F401" s="52" t="s">
        <v>70</v>
      </c>
      <c r="G401" s="97"/>
      <c r="H401" s="97"/>
      <c r="I401" s="97"/>
      <c r="J401" s="177">
        <f>SUM(J402:J402)</f>
        <v>1852.2</v>
      </c>
      <c r="K401" s="177">
        <f>SUM(K402:K402)</f>
        <v>2236</v>
      </c>
      <c r="L401" s="177">
        <f>SUM(L402:L402)</f>
        <v>2325</v>
      </c>
    </row>
    <row r="402" spans="1:22" s="24" customFormat="1" ht="20.25" customHeight="1" x14ac:dyDescent="0.3">
      <c r="A402" s="77"/>
      <c r="B402" s="59" t="s">
        <v>186</v>
      </c>
      <c r="C402" s="51" t="s">
        <v>79</v>
      </c>
      <c r="D402" s="51" t="s">
        <v>86</v>
      </c>
      <c r="E402" s="51" t="s">
        <v>7</v>
      </c>
      <c r="F402" s="51" t="s">
        <v>70</v>
      </c>
      <c r="G402" s="51" t="s">
        <v>187</v>
      </c>
      <c r="H402" s="51" t="s">
        <v>37</v>
      </c>
      <c r="I402" s="51" t="s">
        <v>1</v>
      </c>
      <c r="J402" s="178">
        <v>1852.2</v>
      </c>
      <c r="K402" s="178">
        <v>2236</v>
      </c>
      <c r="L402" s="178">
        <v>2325</v>
      </c>
    </row>
    <row r="403" spans="1:22" s="11" customFormat="1" ht="16.5" hidden="1" x14ac:dyDescent="0.25">
      <c r="A403" s="175"/>
      <c r="B403" s="50"/>
      <c r="C403" s="52"/>
      <c r="D403" s="52"/>
      <c r="E403" s="52"/>
      <c r="F403" s="52"/>
      <c r="G403" s="97"/>
      <c r="H403" s="97"/>
      <c r="I403" s="97"/>
      <c r="J403" s="177"/>
      <c r="K403" s="177"/>
      <c r="L403" s="177"/>
    </row>
    <row r="404" spans="1:22" s="31" customFormat="1" ht="37.5" customHeight="1" x14ac:dyDescent="0.3">
      <c r="A404" s="175" t="s">
        <v>457</v>
      </c>
      <c r="B404" s="50" t="s">
        <v>488</v>
      </c>
      <c r="C404" s="52" t="s">
        <v>79</v>
      </c>
      <c r="D404" s="52" t="s">
        <v>23</v>
      </c>
      <c r="E404" s="52" t="s">
        <v>2</v>
      </c>
      <c r="F404" s="52" t="s">
        <v>3</v>
      </c>
      <c r="G404" s="98"/>
      <c r="H404" s="99"/>
      <c r="I404" s="100"/>
      <c r="J404" s="177">
        <f>+J405+J412+J408+J418</f>
        <v>129495.8</v>
      </c>
      <c r="K404" s="177">
        <f>+K405+K412+K408+K418</f>
        <v>2011.8000000000002</v>
      </c>
      <c r="L404" s="177">
        <f>+L405+L412+L408+L418</f>
        <v>2005.8</v>
      </c>
      <c r="R404" s="31" t="s">
        <v>458</v>
      </c>
    </row>
    <row r="405" spans="1:22" s="13" customFormat="1" ht="31.5" x14ac:dyDescent="0.3">
      <c r="A405" s="175"/>
      <c r="B405" s="63" t="s">
        <v>354</v>
      </c>
      <c r="C405" s="52" t="s">
        <v>79</v>
      </c>
      <c r="D405" s="52" t="s">
        <v>23</v>
      </c>
      <c r="E405" s="52" t="s">
        <v>7</v>
      </c>
      <c r="F405" s="52" t="s">
        <v>3</v>
      </c>
      <c r="G405" s="98"/>
      <c r="H405" s="99"/>
      <c r="I405" s="100"/>
      <c r="J405" s="177">
        <f>J406</f>
        <v>0</v>
      </c>
      <c r="K405" s="177">
        <f>K406</f>
        <v>1195.9000000000001</v>
      </c>
      <c r="L405" s="177">
        <f>L406</f>
        <v>1190.3</v>
      </c>
      <c r="S405" s="13" t="s">
        <v>459</v>
      </c>
    </row>
    <row r="406" spans="1:22" s="24" customFormat="1" ht="31.5" x14ac:dyDescent="0.3">
      <c r="A406" s="77"/>
      <c r="B406" s="50" t="s">
        <v>579</v>
      </c>
      <c r="C406" s="52" t="s">
        <v>79</v>
      </c>
      <c r="D406" s="52" t="s">
        <v>23</v>
      </c>
      <c r="E406" s="52" t="s">
        <v>7</v>
      </c>
      <c r="F406" s="52" t="s">
        <v>383</v>
      </c>
      <c r="G406" s="133"/>
      <c r="H406" s="70"/>
      <c r="I406" s="56"/>
      <c r="J406" s="177">
        <f>SUM(J407:J407)</f>
        <v>0</v>
      </c>
      <c r="K406" s="177">
        <f>SUM(K407:K407)</f>
        <v>1195.9000000000001</v>
      </c>
      <c r="L406" s="177">
        <f>SUM(L407:L407)</f>
        <v>1190.3</v>
      </c>
      <c r="S406" s="24" t="s">
        <v>459</v>
      </c>
    </row>
    <row r="407" spans="1:22" s="24" customFormat="1" x14ac:dyDescent="0.3">
      <c r="A407" s="77"/>
      <c r="B407" s="59" t="s">
        <v>580</v>
      </c>
      <c r="C407" s="52" t="s">
        <v>79</v>
      </c>
      <c r="D407" s="52" t="s">
        <v>23</v>
      </c>
      <c r="E407" s="52" t="s">
        <v>7</v>
      </c>
      <c r="F407" s="51" t="s">
        <v>383</v>
      </c>
      <c r="G407" s="133" t="s">
        <v>198</v>
      </c>
      <c r="H407" s="51" t="s">
        <v>37</v>
      </c>
      <c r="I407" s="56" t="s">
        <v>1</v>
      </c>
      <c r="J407" s="178">
        <v>0</v>
      </c>
      <c r="K407" s="178">
        <v>1195.9000000000001</v>
      </c>
      <c r="L407" s="178">
        <v>1190.3</v>
      </c>
      <c r="S407" s="24" t="s">
        <v>459</v>
      </c>
    </row>
    <row r="408" spans="1:22" s="24" customFormat="1" ht="63" x14ac:dyDescent="0.3">
      <c r="A408" s="175" t="s">
        <v>553</v>
      </c>
      <c r="B408" s="63" t="s">
        <v>256</v>
      </c>
      <c r="C408" s="66" t="s">
        <v>79</v>
      </c>
      <c r="D408" s="52" t="s">
        <v>23</v>
      </c>
      <c r="E408" s="52" t="s">
        <v>21</v>
      </c>
      <c r="F408" s="52" t="s">
        <v>3</v>
      </c>
      <c r="G408" s="139"/>
      <c r="H408" s="111"/>
      <c r="I408" s="56"/>
      <c r="J408" s="177">
        <f t="shared" ref="J408:L408" si="126">J409</f>
        <v>816.5</v>
      </c>
      <c r="K408" s="177">
        <f t="shared" si="126"/>
        <v>815.9</v>
      </c>
      <c r="L408" s="177">
        <f t="shared" si="126"/>
        <v>815.5</v>
      </c>
    </row>
    <row r="409" spans="1:22" s="24" customFormat="1" ht="47.25" x14ac:dyDescent="0.3">
      <c r="A409" s="77"/>
      <c r="B409" s="50" t="s">
        <v>487</v>
      </c>
      <c r="C409" s="66" t="s">
        <v>79</v>
      </c>
      <c r="D409" s="52" t="s">
        <v>23</v>
      </c>
      <c r="E409" s="52" t="s">
        <v>21</v>
      </c>
      <c r="F409" s="52" t="s">
        <v>432</v>
      </c>
      <c r="G409" s="106"/>
      <c r="H409" s="107"/>
      <c r="I409" s="108"/>
      <c r="J409" s="177">
        <f>J410+J411</f>
        <v>816.5</v>
      </c>
      <c r="K409" s="177">
        <f t="shared" ref="K409:L409" si="127">K410+K411</f>
        <v>815.9</v>
      </c>
      <c r="L409" s="177">
        <f t="shared" si="127"/>
        <v>815.5</v>
      </c>
    </row>
    <row r="410" spans="1:22" s="24" customFormat="1" x14ac:dyDescent="0.3">
      <c r="A410" s="77"/>
      <c r="B410" s="59" t="s">
        <v>466</v>
      </c>
      <c r="C410" s="56" t="s">
        <v>79</v>
      </c>
      <c r="D410" s="51" t="s">
        <v>23</v>
      </c>
      <c r="E410" s="51" t="s">
        <v>21</v>
      </c>
      <c r="F410" s="51" t="s">
        <v>432</v>
      </c>
      <c r="G410" s="51" t="s">
        <v>198</v>
      </c>
      <c r="H410" s="51" t="s">
        <v>37</v>
      </c>
      <c r="I410" s="56" t="s">
        <v>1</v>
      </c>
      <c r="J410" s="178">
        <v>800</v>
      </c>
      <c r="K410" s="178">
        <v>800</v>
      </c>
      <c r="L410" s="178">
        <v>800</v>
      </c>
    </row>
    <row r="411" spans="1:22" s="45" customFormat="1" x14ac:dyDescent="0.3">
      <c r="A411" s="77"/>
      <c r="B411" s="50" t="s">
        <v>467</v>
      </c>
      <c r="C411" s="56" t="s">
        <v>79</v>
      </c>
      <c r="D411" s="51" t="s">
        <v>23</v>
      </c>
      <c r="E411" s="51" t="s">
        <v>21</v>
      </c>
      <c r="F411" s="51" t="s">
        <v>432</v>
      </c>
      <c r="G411" s="133" t="s">
        <v>198</v>
      </c>
      <c r="H411" s="51" t="s">
        <v>37</v>
      </c>
      <c r="I411" s="56" t="s">
        <v>1</v>
      </c>
      <c r="J411" s="178">
        <v>16.5</v>
      </c>
      <c r="K411" s="178">
        <v>15.9</v>
      </c>
      <c r="L411" s="178">
        <v>15.5</v>
      </c>
    </row>
    <row r="412" spans="1:22" s="13" customFormat="1" x14ac:dyDescent="0.3">
      <c r="A412" s="186" t="s">
        <v>554</v>
      </c>
      <c r="B412" s="63" t="s">
        <v>322</v>
      </c>
      <c r="C412" s="66" t="s">
        <v>79</v>
      </c>
      <c r="D412" s="52" t="s">
        <v>23</v>
      </c>
      <c r="E412" s="52" t="s">
        <v>286</v>
      </c>
      <c r="F412" s="52" t="s">
        <v>3</v>
      </c>
      <c r="G412" s="140"/>
      <c r="H412" s="141"/>
      <c r="I412" s="142"/>
      <c r="J412" s="177">
        <f>+J413+J416</f>
        <v>128576.2</v>
      </c>
      <c r="K412" s="177">
        <f t="shared" ref="K412:L412" si="128">SUM(K414:K417)</f>
        <v>0</v>
      </c>
      <c r="L412" s="177">
        <f t="shared" si="128"/>
        <v>0</v>
      </c>
      <c r="V412" s="13" t="s">
        <v>533</v>
      </c>
    </row>
    <row r="413" spans="1:22" s="13" customFormat="1" ht="31.5" x14ac:dyDescent="0.3">
      <c r="A413" s="186"/>
      <c r="B413" s="50" t="s">
        <v>581</v>
      </c>
      <c r="C413" s="56" t="s">
        <v>79</v>
      </c>
      <c r="D413" s="51" t="s">
        <v>23</v>
      </c>
      <c r="E413" s="52" t="s">
        <v>286</v>
      </c>
      <c r="F413" s="52" t="s">
        <v>531</v>
      </c>
      <c r="G413" s="143"/>
      <c r="H413" s="144"/>
      <c r="I413" s="145"/>
      <c r="J413" s="177">
        <f>+J414+J415</f>
        <v>83286.5</v>
      </c>
      <c r="K413" s="177">
        <f t="shared" ref="K413:L413" si="129">+K414+K415</f>
        <v>0</v>
      </c>
      <c r="L413" s="177">
        <f t="shared" si="129"/>
        <v>0</v>
      </c>
    </row>
    <row r="414" spans="1:22" s="24" customFormat="1" x14ac:dyDescent="0.3">
      <c r="A414" s="77"/>
      <c r="B414" s="59" t="s">
        <v>466</v>
      </c>
      <c r="C414" s="56" t="s">
        <v>79</v>
      </c>
      <c r="D414" s="51" t="s">
        <v>23</v>
      </c>
      <c r="E414" s="51" t="s">
        <v>286</v>
      </c>
      <c r="F414" s="51" t="s">
        <v>531</v>
      </c>
      <c r="G414" s="51" t="s">
        <v>198</v>
      </c>
      <c r="H414" s="51" t="s">
        <v>37</v>
      </c>
      <c r="I414" s="51" t="s">
        <v>21</v>
      </c>
      <c r="J414" s="178">
        <v>82653.100000000006</v>
      </c>
      <c r="K414" s="178">
        <v>0</v>
      </c>
      <c r="L414" s="178">
        <v>0</v>
      </c>
    </row>
    <row r="415" spans="1:22" s="24" customFormat="1" x14ac:dyDescent="0.3">
      <c r="A415" s="77"/>
      <c r="B415" s="59" t="s">
        <v>532</v>
      </c>
      <c r="C415" s="56" t="s">
        <v>79</v>
      </c>
      <c r="D415" s="51" t="s">
        <v>23</v>
      </c>
      <c r="E415" s="51" t="s">
        <v>286</v>
      </c>
      <c r="F415" s="51" t="s">
        <v>531</v>
      </c>
      <c r="G415" s="51" t="s">
        <v>198</v>
      </c>
      <c r="H415" s="51" t="s">
        <v>37</v>
      </c>
      <c r="I415" s="51" t="s">
        <v>21</v>
      </c>
      <c r="J415" s="178">
        <v>633.4</v>
      </c>
      <c r="K415" s="178">
        <v>0</v>
      </c>
      <c r="L415" s="178">
        <v>0</v>
      </c>
    </row>
    <row r="416" spans="1:22" s="24" customFormat="1" ht="47.25" x14ac:dyDescent="0.3">
      <c r="A416" s="77"/>
      <c r="B416" s="50" t="s">
        <v>582</v>
      </c>
      <c r="C416" s="66" t="s">
        <v>79</v>
      </c>
      <c r="D416" s="52" t="s">
        <v>23</v>
      </c>
      <c r="E416" s="52" t="s">
        <v>286</v>
      </c>
      <c r="F416" s="52" t="s">
        <v>486</v>
      </c>
      <c r="G416" s="52" t="s">
        <v>198</v>
      </c>
      <c r="H416" s="52" t="s">
        <v>37</v>
      </c>
      <c r="I416" s="52" t="s">
        <v>21</v>
      </c>
      <c r="J416" s="177">
        <f>+J417</f>
        <v>45289.7</v>
      </c>
      <c r="K416" s="177">
        <f t="shared" ref="K416:L416" si="130">+K417</f>
        <v>0</v>
      </c>
      <c r="L416" s="177">
        <f t="shared" si="130"/>
        <v>0</v>
      </c>
    </row>
    <row r="417" spans="1:19" s="24" customFormat="1" ht="29.25" customHeight="1" x14ac:dyDescent="0.3">
      <c r="A417" s="77"/>
      <c r="B417" s="59" t="s">
        <v>532</v>
      </c>
      <c r="C417" s="51" t="s">
        <v>79</v>
      </c>
      <c r="D417" s="51" t="s">
        <v>23</v>
      </c>
      <c r="E417" s="51" t="s">
        <v>286</v>
      </c>
      <c r="F417" s="51" t="s">
        <v>486</v>
      </c>
      <c r="G417" s="51" t="s">
        <v>198</v>
      </c>
      <c r="H417" s="51" t="s">
        <v>37</v>
      </c>
      <c r="I417" s="51" t="s">
        <v>21</v>
      </c>
      <c r="J417" s="178">
        <v>45289.7</v>
      </c>
      <c r="K417" s="178">
        <v>0</v>
      </c>
      <c r="L417" s="178">
        <v>0</v>
      </c>
      <c r="S417" s="7"/>
    </row>
    <row r="418" spans="1:19" s="45" customFormat="1" ht="27.75" customHeight="1" x14ac:dyDescent="0.3">
      <c r="A418" s="186" t="s">
        <v>555</v>
      </c>
      <c r="B418" s="138" t="s">
        <v>534</v>
      </c>
      <c r="C418" s="52" t="s">
        <v>79</v>
      </c>
      <c r="D418" s="52" t="s">
        <v>23</v>
      </c>
      <c r="E418" s="52" t="s">
        <v>537</v>
      </c>
      <c r="F418" s="52" t="s">
        <v>3</v>
      </c>
      <c r="G418" s="98"/>
      <c r="H418" s="99"/>
      <c r="I418" s="100"/>
      <c r="J418" s="177">
        <f>J419+J420</f>
        <v>103.1</v>
      </c>
      <c r="K418" s="177">
        <f t="shared" ref="K418:L418" si="131">K419+K420</f>
        <v>0</v>
      </c>
      <c r="L418" s="177">
        <f t="shared" si="131"/>
        <v>0</v>
      </c>
    </row>
    <row r="419" spans="1:19" s="45" customFormat="1" ht="51" customHeight="1" x14ac:dyDescent="0.3">
      <c r="A419" s="77"/>
      <c r="B419" s="59" t="s">
        <v>535</v>
      </c>
      <c r="C419" s="51" t="s">
        <v>79</v>
      </c>
      <c r="D419" s="51" t="s">
        <v>23</v>
      </c>
      <c r="E419" s="51" t="s">
        <v>537</v>
      </c>
      <c r="F419" s="51" t="s">
        <v>434</v>
      </c>
      <c r="G419" s="51" t="s">
        <v>198</v>
      </c>
      <c r="H419" s="51" t="s">
        <v>37</v>
      </c>
      <c r="I419" s="51" t="s">
        <v>1</v>
      </c>
      <c r="J419" s="178">
        <v>102.1</v>
      </c>
      <c r="K419" s="178">
        <v>0</v>
      </c>
      <c r="L419" s="178">
        <v>0</v>
      </c>
    </row>
    <row r="420" spans="1:19" s="45" customFormat="1" ht="54.6" customHeight="1" x14ac:dyDescent="0.3">
      <c r="A420" s="77"/>
      <c r="B420" s="59" t="s">
        <v>536</v>
      </c>
      <c r="C420" s="51" t="s">
        <v>79</v>
      </c>
      <c r="D420" s="51" t="s">
        <v>23</v>
      </c>
      <c r="E420" s="51" t="s">
        <v>537</v>
      </c>
      <c r="F420" s="51" t="s">
        <v>434</v>
      </c>
      <c r="G420" s="51" t="s">
        <v>198</v>
      </c>
      <c r="H420" s="51" t="s">
        <v>37</v>
      </c>
      <c r="I420" s="51" t="s">
        <v>1</v>
      </c>
      <c r="J420" s="178">
        <v>1</v>
      </c>
      <c r="K420" s="178">
        <v>0</v>
      </c>
      <c r="L420" s="178">
        <v>0</v>
      </c>
    </row>
    <row r="421" spans="1:19" s="1" customFormat="1" ht="31.5" x14ac:dyDescent="0.25">
      <c r="A421" s="175" t="s">
        <v>76</v>
      </c>
      <c r="B421" s="50" t="s">
        <v>89</v>
      </c>
      <c r="C421" s="52" t="s">
        <v>88</v>
      </c>
      <c r="D421" s="52" t="s">
        <v>39</v>
      </c>
      <c r="E421" s="52" t="s">
        <v>2</v>
      </c>
      <c r="F421" s="52" t="s">
        <v>3</v>
      </c>
      <c r="G421" s="97"/>
      <c r="H421" s="97"/>
      <c r="I421" s="97"/>
      <c r="J421" s="177">
        <f>SUM(J422)</f>
        <v>1040</v>
      </c>
      <c r="K421" s="177">
        <f t="shared" ref="K421:L423" si="132">SUM(K422)</f>
        <v>1040</v>
      </c>
      <c r="L421" s="177">
        <f t="shared" si="132"/>
        <v>1030</v>
      </c>
    </row>
    <row r="422" spans="1:19" s="1" customFormat="1" ht="31.5" x14ac:dyDescent="0.25">
      <c r="A422" s="175" t="s">
        <v>167</v>
      </c>
      <c r="B422" s="50" t="s">
        <v>524</v>
      </c>
      <c r="C422" s="52" t="s">
        <v>88</v>
      </c>
      <c r="D422" s="52" t="s">
        <v>41</v>
      </c>
      <c r="E422" s="52" t="s">
        <v>2</v>
      </c>
      <c r="F422" s="52" t="s">
        <v>3</v>
      </c>
      <c r="G422" s="97"/>
      <c r="H422" s="97"/>
      <c r="I422" s="97"/>
      <c r="J422" s="177">
        <f>SUM(J423)</f>
        <v>1040</v>
      </c>
      <c r="K422" s="177">
        <f t="shared" si="132"/>
        <v>1040</v>
      </c>
      <c r="L422" s="177">
        <f t="shared" si="132"/>
        <v>1030</v>
      </c>
    </row>
    <row r="423" spans="1:19" s="2" customFormat="1" ht="31.5" x14ac:dyDescent="0.25">
      <c r="A423" s="175" t="s">
        <v>168</v>
      </c>
      <c r="B423" s="63" t="s">
        <v>525</v>
      </c>
      <c r="C423" s="52" t="s">
        <v>88</v>
      </c>
      <c r="D423" s="52" t="s">
        <v>41</v>
      </c>
      <c r="E423" s="52" t="s">
        <v>1</v>
      </c>
      <c r="F423" s="52" t="s">
        <v>3</v>
      </c>
      <c r="G423" s="97"/>
      <c r="H423" s="97"/>
      <c r="I423" s="97"/>
      <c r="J423" s="177">
        <f>SUM(J424)</f>
        <v>1040</v>
      </c>
      <c r="K423" s="177">
        <f t="shared" si="132"/>
        <v>1040</v>
      </c>
      <c r="L423" s="177">
        <f t="shared" si="132"/>
        <v>1030</v>
      </c>
    </row>
    <row r="424" spans="1:19" s="4" customFormat="1" ht="31.5" x14ac:dyDescent="0.3">
      <c r="A424" s="175"/>
      <c r="B424" s="50" t="s">
        <v>12</v>
      </c>
      <c r="C424" s="52" t="s">
        <v>88</v>
      </c>
      <c r="D424" s="52" t="s">
        <v>41</v>
      </c>
      <c r="E424" s="52" t="s">
        <v>1</v>
      </c>
      <c r="F424" s="52" t="s">
        <v>11</v>
      </c>
      <c r="G424" s="97"/>
      <c r="H424" s="97"/>
      <c r="I424" s="97"/>
      <c r="J424" s="177">
        <f>SUM(J425:J426)</f>
        <v>1040</v>
      </c>
      <c r="K424" s="177">
        <f t="shared" ref="K424:L424" si="133">SUM(K425:K426)</f>
        <v>1040</v>
      </c>
      <c r="L424" s="177">
        <f t="shared" si="133"/>
        <v>1030</v>
      </c>
    </row>
    <row r="425" spans="1:19" s="24" customFormat="1" x14ac:dyDescent="0.3">
      <c r="A425" s="77"/>
      <c r="B425" s="59" t="s">
        <v>186</v>
      </c>
      <c r="C425" s="51" t="s">
        <v>88</v>
      </c>
      <c r="D425" s="51" t="s">
        <v>41</v>
      </c>
      <c r="E425" s="51" t="s">
        <v>1</v>
      </c>
      <c r="F425" s="51" t="s">
        <v>11</v>
      </c>
      <c r="G425" s="51" t="s">
        <v>187</v>
      </c>
      <c r="H425" s="51" t="s">
        <v>36</v>
      </c>
      <c r="I425" s="51" t="s">
        <v>7</v>
      </c>
      <c r="J425" s="178">
        <v>1030</v>
      </c>
      <c r="K425" s="178">
        <v>1030</v>
      </c>
      <c r="L425" s="178">
        <v>1020</v>
      </c>
    </row>
    <row r="426" spans="1:19" s="24" customFormat="1" x14ac:dyDescent="0.3">
      <c r="A426" s="77"/>
      <c r="B426" s="59" t="s">
        <v>186</v>
      </c>
      <c r="C426" s="51" t="s">
        <v>88</v>
      </c>
      <c r="D426" s="51" t="s">
        <v>41</v>
      </c>
      <c r="E426" s="51" t="s">
        <v>1</v>
      </c>
      <c r="F426" s="51" t="s">
        <v>11</v>
      </c>
      <c r="G426" s="51" t="s">
        <v>187</v>
      </c>
      <c r="H426" s="51" t="s">
        <v>37</v>
      </c>
      <c r="I426" s="51" t="s">
        <v>1</v>
      </c>
      <c r="J426" s="178">
        <v>10</v>
      </c>
      <c r="K426" s="178">
        <v>10</v>
      </c>
      <c r="L426" s="178">
        <v>10</v>
      </c>
    </row>
    <row r="427" spans="1:19" s="19" customFormat="1" ht="31.5" customHeight="1" x14ac:dyDescent="0.25">
      <c r="A427" s="175" t="s">
        <v>208</v>
      </c>
      <c r="B427" s="50" t="s">
        <v>91</v>
      </c>
      <c r="C427" s="52" t="s">
        <v>90</v>
      </c>
      <c r="D427" s="52" t="s">
        <v>39</v>
      </c>
      <c r="E427" s="52" t="s">
        <v>2</v>
      </c>
      <c r="F427" s="52" t="s">
        <v>3</v>
      </c>
      <c r="G427" s="97"/>
      <c r="H427" s="97"/>
      <c r="I427" s="97"/>
      <c r="J427" s="177">
        <f>SUM(J428+J443)</f>
        <v>56602.3</v>
      </c>
      <c r="K427" s="177">
        <f t="shared" ref="K427:L427" si="134">SUM(K428+K443)</f>
        <v>24650.6</v>
      </c>
      <c r="L427" s="177">
        <f t="shared" si="134"/>
        <v>75603</v>
      </c>
    </row>
    <row r="428" spans="1:19" s="1" customFormat="1" ht="16.5" x14ac:dyDescent="0.25">
      <c r="A428" s="175" t="s">
        <v>174</v>
      </c>
      <c r="B428" s="146" t="s">
        <v>92</v>
      </c>
      <c r="C428" s="52" t="s">
        <v>90</v>
      </c>
      <c r="D428" s="52" t="s">
        <v>41</v>
      </c>
      <c r="E428" s="52" t="s">
        <v>2</v>
      </c>
      <c r="F428" s="52" t="s">
        <v>3</v>
      </c>
      <c r="G428" s="97"/>
      <c r="H428" s="97"/>
      <c r="I428" s="97"/>
      <c r="J428" s="177">
        <f>+J429</f>
        <v>56602.3</v>
      </c>
      <c r="K428" s="177">
        <f t="shared" ref="K428:L428" si="135">+K429</f>
        <v>24650.6</v>
      </c>
      <c r="L428" s="177">
        <f t="shared" si="135"/>
        <v>24650.6</v>
      </c>
    </row>
    <row r="429" spans="1:19" s="2" customFormat="1" ht="16.5" x14ac:dyDescent="0.25">
      <c r="A429" s="175" t="s">
        <v>175</v>
      </c>
      <c r="B429" s="63" t="s">
        <v>93</v>
      </c>
      <c r="C429" s="52" t="s">
        <v>90</v>
      </c>
      <c r="D429" s="52" t="s">
        <v>41</v>
      </c>
      <c r="E429" s="52" t="s">
        <v>1</v>
      </c>
      <c r="F429" s="52" t="s">
        <v>3</v>
      </c>
      <c r="G429" s="97"/>
      <c r="H429" s="97"/>
      <c r="I429" s="97"/>
      <c r="J429" s="177">
        <f>+J430+J432+J435+J441</f>
        <v>56602.3</v>
      </c>
      <c r="K429" s="177">
        <f t="shared" ref="K429" si="136">+K430+K432+K435+K441</f>
        <v>24650.6</v>
      </c>
      <c r="L429" s="177">
        <f t="shared" ref="L429" si="137">+L430+L432+L435+L441</f>
        <v>24650.6</v>
      </c>
      <c r="R429" s="2" t="s">
        <v>454</v>
      </c>
    </row>
    <row r="430" spans="1:19" s="4" customFormat="1" ht="31.5" x14ac:dyDescent="0.3">
      <c r="A430" s="175"/>
      <c r="B430" s="50" t="s">
        <v>12</v>
      </c>
      <c r="C430" s="52" t="s">
        <v>90</v>
      </c>
      <c r="D430" s="52" t="s">
        <v>41</v>
      </c>
      <c r="E430" s="52" t="s">
        <v>1</v>
      </c>
      <c r="F430" s="52" t="s">
        <v>11</v>
      </c>
      <c r="G430" s="97"/>
      <c r="H430" s="97"/>
      <c r="I430" s="97"/>
      <c r="J430" s="177">
        <f>+J431</f>
        <v>27028.1</v>
      </c>
      <c r="K430" s="177">
        <f t="shared" ref="K430:L430" si="138">SUM(K431+K433)</f>
        <v>22954.799999999999</v>
      </c>
      <c r="L430" s="177">
        <f t="shared" si="138"/>
        <v>22954.799999999999</v>
      </c>
    </row>
    <row r="431" spans="1:19" s="24" customFormat="1" ht="30.6" customHeight="1" x14ac:dyDescent="0.3">
      <c r="A431" s="77"/>
      <c r="B431" s="59" t="s">
        <v>197</v>
      </c>
      <c r="C431" s="51" t="s">
        <v>90</v>
      </c>
      <c r="D431" s="51" t="s">
        <v>41</v>
      </c>
      <c r="E431" s="51" t="s">
        <v>1</v>
      </c>
      <c r="F431" s="51" t="s">
        <v>11</v>
      </c>
      <c r="G431" s="51" t="s">
        <v>196</v>
      </c>
      <c r="H431" s="51" t="s">
        <v>79</v>
      </c>
      <c r="I431" s="51" t="s">
        <v>7</v>
      </c>
      <c r="J431" s="178">
        <v>27028.1</v>
      </c>
      <c r="K431" s="178">
        <v>22954.799999999999</v>
      </c>
      <c r="L431" s="178">
        <v>22954.799999999999</v>
      </c>
    </row>
    <row r="432" spans="1:19" s="24" customFormat="1" ht="30.6" customHeight="1" x14ac:dyDescent="0.3">
      <c r="A432" s="77"/>
      <c r="B432" s="50" t="s">
        <v>597</v>
      </c>
      <c r="C432" s="52" t="s">
        <v>90</v>
      </c>
      <c r="D432" s="52" t="s">
        <v>41</v>
      </c>
      <c r="E432" s="52" t="s">
        <v>1</v>
      </c>
      <c r="F432" s="52" t="s">
        <v>331</v>
      </c>
      <c r="G432" s="106"/>
      <c r="H432" s="107"/>
      <c r="I432" s="108"/>
      <c r="J432" s="177">
        <f>+J433+J434</f>
        <v>28050.9</v>
      </c>
      <c r="K432" s="177">
        <f t="shared" ref="K432:L432" si="139">+K433+K434</f>
        <v>0</v>
      </c>
      <c r="L432" s="177">
        <f t="shared" si="139"/>
        <v>0</v>
      </c>
    </row>
    <row r="433" spans="1:18" s="24" customFormat="1" ht="22.15" customHeight="1" x14ac:dyDescent="0.3">
      <c r="A433" s="77"/>
      <c r="B433" s="59" t="s">
        <v>598</v>
      </c>
      <c r="C433" s="51" t="s">
        <v>90</v>
      </c>
      <c r="D433" s="51" t="s">
        <v>41</v>
      </c>
      <c r="E433" s="51" t="s">
        <v>1</v>
      </c>
      <c r="F433" s="51" t="s">
        <v>331</v>
      </c>
      <c r="G433" s="51" t="s">
        <v>187</v>
      </c>
      <c r="H433" s="51" t="s">
        <v>79</v>
      </c>
      <c r="I433" s="51" t="s">
        <v>7</v>
      </c>
      <c r="J433" s="178">
        <v>24459.9</v>
      </c>
      <c r="K433" s="178">
        <v>0</v>
      </c>
      <c r="L433" s="178">
        <v>0</v>
      </c>
    </row>
    <row r="434" spans="1:18" s="24" customFormat="1" ht="22.15" customHeight="1" x14ac:dyDescent="0.3">
      <c r="A434" s="77"/>
      <c r="B434" s="59" t="s">
        <v>270</v>
      </c>
      <c r="C434" s="51" t="s">
        <v>90</v>
      </c>
      <c r="D434" s="51" t="s">
        <v>41</v>
      </c>
      <c r="E434" s="51" t="s">
        <v>1</v>
      </c>
      <c r="F434" s="51" t="s">
        <v>331</v>
      </c>
      <c r="G434" s="51" t="s">
        <v>187</v>
      </c>
      <c r="H434" s="51" t="s">
        <v>79</v>
      </c>
      <c r="I434" s="51" t="s">
        <v>7</v>
      </c>
      <c r="J434" s="178">
        <v>3591</v>
      </c>
      <c r="K434" s="178"/>
      <c r="L434" s="178"/>
    </row>
    <row r="435" spans="1:18" s="4" customFormat="1" ht="36" customHeight="1" x14ac:dyDescent="0.3">
      <c r="A435" s="175"/>
      <c r="B435" s="50" t="s">
        <v>456</v>
      </c>
      <c r="C435" s="52" t="s">
        <v>90</v>
      </c>
      <c r="D435" s="52" t="s">
        <v>41</v>
      </c>
      <c r="E435" s="52" t="s">
        <v>1</v>
      </c>
      <c r="F435" s="52" t="s">
        <v>470</v>
      </c>
      <c r="G435" s="98"/>
      <c r="H435" s="99"/>
      <c r="I435" s="100"/>
      <c r="J435" s="177">
        <f>SUM(J436+J437+J438+J439+J440)</f>
        <v>1423.3</v>
      </c>
      <c r="K435" s="177">
        <f t="shared" ref="K435:L435" si="140">SUM(K436+K437+K438+K439+K440)</f>
        <v>1591.8</v>
      </c>
      <c r="L435" s="177">
        <f t="shared" si="140"/>
        <v>1587.8</v>
      </c>
      <c r="R435" s="4" t="s">
        <v>455</v>
      </c>
    </row>
    <row r="436" spans="1:18" s="42" customFormat="1" ht="36" customHeight="1" x14ac:dyDescent="0.3">
      <c r="A436" s="77"/>
      <c r="B436" s="59" t="s">
        <v>505</v>
      </c>
      <c r="C436" s="51" t="s">
        <v>90</v>
      </c>
      <c r="D436" s="51" t="s">
        <v>41</v>
      </c>
      <c r="E436" s="51" t="s">
        <v>1</v>
      </c>
      <c r="F436" s="51" t="s">
        <v>470</v>
      </c>
      <c r="G436" s="133" t="s">
        <v>189</v>
      </c>
      <c r="H436" s="51" t="s">
        <v>79</v>
      </c>
      <c r="I436" s="56" t="s">
        <v>7</v>
      </c>
      <c r="J436" s="178">
        <v>174</v>
      </c>
      <c r="K436" s="178">
        <v>348</v>
      </c>
      <c r="L436" s="178">
        <v>348</v>
      </c>
    </row>
    <row r="437" spans="1:18" s="42" customFormat="1" ht="36" customHeight="1" x14ac:dyDescent="0.3">
      <c r="A437" s="77"/>
      <c r="B437" s="59" t="s">
        <v>506</v>
      </c>
      <c r="C437" s="51" t="s">
        <v>90</v>
      </c>
      <c r="D437" s="51" t="s">
        <v>41</v>
      </c>
      <c r="E437" s="51" t="s">
        <v>1</v>
      </c>
      <c r="F437" s="51" t="s">
        <v>470</v>
      </c>
      <c r="G437" s="133" t="s">
        <v>189</v>
      </c>
      <c r="H437" s="51" t="s">
        <v>79</v>
      </c>
      <c r="I437" s="56" t="s">
        <v>7</v>
      </c>
      <c r="J437" s="178">
        <v>52</v>
      </c>
      <c r="K437" s="178">
        <v>52</v>
      </c>
      <c r="L437" s="178">
        <v>52</v>
      </c>
    </row>
    <row r="438" spans="1:18" s="24" customFormat="1" ht="31.5" x14ac:dyDescent="0.3">
      <c r="A438" s="77"/>
      <c r="B438" s="59" t="s">
        <v>469</v>
      </c>
      <c r="C438" s="51" t="s">
        <v>90</v>
      </c>
      <c r="D438" s="51" t="s">
        <v>41</v>
      </c>
      <c r="E438" s="51" t="s">
        <v>1</v>
      </c>
      <c r="F438" s="51" t="s">
        <v>470</v>
      </c>
      <c r="G438" s="51" t="s">
        <v>196</v>
      </c>
      <c r="H438" s="51" t="s">
        <v>79</v>
      </c>
      <c r="I438" s="51" t="s">
        <v>7</v>
      </c>
      <c r="J438" s="178">
        <v>1044</v>
      </c>
      <c r="K438" s="178">
        <v>1044</v>
      </c>
      <c r="L438" s="178">
        <v>1044</v>
      </c>
    </row>
    <row r="439" spans="1:18" s="24" customFormat="1" ht="31.5" x14ac:dyDescent="0.3">
      <c r="A439" s="77"/>
      <c r="B439" s="59" t="s">
        <v>272</v>
      </c>
      <c r="C439" s="51" t="s">
        <v>90</v>
      </c>
      <c r="D439" s="51" t="s">
        <v>41</v>
      </c>
      <c r="E439" s="51" t="s">
        <v>1</v>
      </c>
      <c r="F439" s="51" t="s">
        <v>470</v>
      </c>
      <c r="G439" s="51" t="s">
        <v>196</v>
      </c>
      <c r="H439" s="51" t="s">
        <v>79</v>
      </c>
      <c r="I439" s="51" t="s">
        <v>7</v>
      </c>
      <c r="J439" s="178">
        <v>153.30000000000001</v>
      </c>
      <c r="K439" s="178">
        <v>147.80000000000001</v>
      </c>
      <c r="L439" s="178">
        <v>143.80000000000001</v>
      </c>
    </row>
    <row r="440" spans="1:18" s="24" customFormat="1" ht="29.25" hidden="1" customHeight="1" x14ac:dyDescent="0.3">
      <c r="A440" s="77"/>
      <c r="B440" s="59"/>
      <c r="C440" s="51"/>
      <c r="D440" s="51"/>
      <c r="E440" s="51"/>
      <c r="F440" s="51"/>
      <c r="G440" s="51"/>
      <c r="H440" s="51"/>
      <c r="I440" s="51"/>
      <c r="J440" s="178"/>
      <c r="K440" s="178"/>
      <c r="L440" s="178"/>
    </row>
    <row r="441" spans="1:18" s="4" customFormat="1" x14ac:dyDescent="0.3">
      <c r="A441" s="175"/>
      <c r="B441" s="50" t="s">
        <v>95</v>
      </c>
      <c r="C441" s="52" t="s">
        <v>90</v>
      </c>
      <c r="D441" s="52" t="s">
        <v>41</v>
      </c>
      <c r="E441" s="52" t="s">
        <v>1</v>
      </c>
      <c r="F441" s="52" t="s">
        <v>94</v>
      </c>
      <c r="G441" s="97"/>
      <c r="H441" s="97"/>
      <c r="I441" s="97"/>
      <c r="J441" s="177">
        <f>SUM(J442)</f>
        <v>100</v>
      </c>
      <c r="K441" s="177">
        <f t="shared" ref="K441:L441" si="141">SUM(K442)</f>
        <v>104</v>
      </c>
      <c r="L441" s="177">
        <f t="shared" si="141"/>
        <v>108</v>
      </c>
    </row>
    <row r="442" spans="1:18" s="24" customFormat="1" ht="16.149999999999999" customHeight="1" x14ac:dyDescent="0.3">
      <c r="A442" s="77"/>
      <c r="B442" s="59" t="s">
        <v>186</v>
      </c>
      <c r="C442" s="51" t="s">
        <v>90</v>
      </c>
      <c r="D442" s="51" t="s">
        <v>41</v>
      </c>
      <c r="E442" s="51" t="s">
        <v>1</v>
      </c>
      <c r="F442" s="51" t="s">
        <v>94</v>
      </c>
      <c r="G442" s="51" t="s">
        <v>187</v>
      </c>
      <c r="H442" s="51" t="s">
        <v>79</v>
      </c>
      <c r="I442" s="51" t="s">
        <v>1</v>
      </c>
      <c r="J442" s="178">
        <v>100</v>
      </c>
      <c r="K442" s="178">
        <v>104</v>
      </c>
      <c r="L442" s="178">
        <v>108</v>
      </c>
    </row>
    <row r="443" spans="1:18" s="24" customFormat="1" x14ac:dyDescent="0.3">
      <c r="A443" s="77"/>
      <c r="B443" s="63" t="s">
        <v>474</v>
      </c>
      <c r="C443" s="52" t="s">
        <v>90</v>
      </c>
      <c r="D443" s="52" t="s">
        <v>75</v>
      </c>
      <c r="E443" s="52" t="s">
        <v>475</v>
      </c>
      <c r="F443" s="52" t="s">
        <v>3</v>
      </c>
      <c r="G443" s="133"/>
      <c r="H443" s="70"/>
      <c r="I443" s="56"/>
      <c r="J443" s="177">
        <f>J444+J445</f>
        <v>0</v>
      </c>
      <c r="K443" s="177">
        <f t="shared" ref="K443:L443" si="142">K444+K445</f>
        <v>0</v>
      </c>
      <c r="L443" s="177">
        <f t="shared" si="142"/>
        <v>50952.4</v>
      </c>
    </row>
    <row r="444" spans="1:18" s="24" customFormat="1" x14ac:dyDescent="0.3">
      <c r="A444" s="77"/>
      <c r="B444" s="50" t="s">
        <v>476</v>
      </c>
      <c r="C444" s="51" t="s">
        <v>90</v>
      </c>
      <c r="D444" s="51" t="s">
        <v>75</v>
      </c>
      <c r="E444" s="51" t="s">
        <v>475</v>
      </c>
      <c r="F444" s="51" t="s">
        <v>477</v>
      </c>
      <c r="G444" s="51" t="s">
        <v>187</v>
      </c>
      <c r="H444" s="51" t="s">
        <v>79</v>
      </c>
      <c r="I444" s="51" t="s">
        <v>7</v>
      </c>
      <c r="J444" s="178">
        <v>0</v>
      </c>
      <c r="K444" s="178">
        <v>0</v>
      </c>
      <c r="L444" s="178">
        <v>20000</v>
      </c>
    </row>
    <row r="445" spans="1:18" s="24" customFormat="1" ht="31.5" x14ac:dyDescent="0.3">
      <c r="A445" s="77"/>
      <c r="B445" s="50" t="s">
        <v>478</v>
      </c>
      <c r="C445" s="51" t="s">
        <v>90</v>
      </c>
      <c r="D445" s="51" t="s">
        <v>75</v>
      </c>
      <c r="E445" s="51" t="s">
        <v>475</v>
      </c>
      <c r="F445" s="51" t="s">
        <v>479</v>
      </c>
      <c r="G445" s="51" t="s">
        <v>187</v>
      </c>
      <c r="H445" s="51" t="s">
        <v>79</v>
      </c>
      <c r="I445" s="51" t="s">
        <v>7</v>
      </c>
      <c r="J445" s="178">
        <v>0</v>
      </c>
      <c r="K445" s="178">
        <v>0</v>
      </c>
      <c r="L445" s="178">
        <v>30952.400000000001</v>
      </c>
    </row>
    <row r="446" spans="1:18" s="1" customFormat="1" ht="60.75" customHeight="1" x14ac:dyDescent="0.25">
      <c r="A446" s="175" t="s">
        <v>88</v>
      </c>
      <c r="B446" s="50" t="s">
        <v>98</v>
      </c>
      <c r="C446" s="52" t="s">
        <v>97</v>
      </c>
      <c r="D446" s="52" t="s">
        <v>39</v>
      </c>
      <c r="E446" s="52" t="s">
        <v>2</v>
      </c>
      <c r="F446" s="52" t="s">
        <v>3</v>
      </c>
      <c r="G446" s="97"/>
      <c r="H446" s="97"/>
      <c r="I446" s="97"/>
      <c r="J446" s="177">
        <f>+J447+J458+J473</f>
        <v>505024</v>
      </c>
      <c r="K446" s="177">
        <f>+K447+K458+K473</f>
        <v>416195.9</v>
      </c>
      <c r="L446" s="177">
        <f>+L447+L458+L473</f>
        <v>229684.7</v>
      </c>
    </row>
    <row r="447" spans="1:18" s="1" customFormat="1" ht="16.5" x14ac:dyDescent="0.25">
      <c r="A447" s="175" t="s">
        <v>176</v>
      </c>
      <c r="B447" s="50" t="s">
        <v>99</v>
      </c>
      <c r="C447" s="52" t="s">
        <v>97</v>
      </c>
      <c r="D447" s="52" t="s">
        <v>41</v>
      </c>
      <c r="E447" s="52" t="s">
        <v>2</v>
      </c>
      <c r="F447" s="52" t="s">
        <v>3</v>
      </c>
      <c r="G447" s="97"/>
      <c r="H447" s="97"/>
      <c r="I447" s="97"/>
      <c r="J447" s="177">
        <f>SUM(J448+J451+J454)</f>
        <v>20648.100000000002</v>
      </c>
      <c r="K447" s="177">
        <f t="shared" ref="K447:L447" si="143">SUM(K448+K451+K454)</f>
        <v>10910.5</v>
      </c>
      <c r="L447" s="177">
        <f t="shared" si="143"/>
        <v>10929.6</v>
      </c>
    </row>
    <row r="448" spans="1:18" s="2" customFormat="1" ht="16.5" x14ac:dyDescent="0.25">
      <c r="A448" s="175" t="s">
        <v>177</v>
      </c>
      <c r="B448" s="63" t="s">
        <v>100</v>
      </c>
      <c r="C448" s="52" t="s">
        <v>97</v>
      </c>
      <c r="D448" s="52" t="s">
        <v>41</v>
      </c>
      <c r="E448" s="52" t="s">
        <v>21</v>
      </c>
      <c r="F448" s="52" t="s">
        <v>3</v>
      </c>
      <c r="G448" s="97"/>
      <c r="H448" s="97"/>
      <c r="I448" s="97"/>
      <c r="J448" s="177">
        <f>SUM(J449)</f>
        <v>1300</v>
      </c>
      <c r="K448" s="177">
        <f t="shared" ref="K448:L449" si="144">SUM(K449)</f>
        <v>1300</v>
      </c>
      <c r="L448" s="177">
        <f t="shared" si="144"/>
        <v>1300</v>
      </c>
    </row>
    <row r="449" spans="1:15" s="4" customFormat="1" x14ac:dyDescent="0.3">
      <c r="A449" s="175"/>
      <c r="B449" s="50" t="s">
        <v>102</v>
      </c>
      <c r="C449" s="52" t="s">
        <v>97</v>
      </c>
      <c r="D449" s="52" t="s">
        <v>41</v>
      </c>
      <c r="E449" s="52" t="s">
        <v>21</v>
      </c>
      <c r="F449" s="52" t="s">
        <v>101</v>
      </c>
      <c r="G449" s="97"/>
      <c r="H449" s="97"/>
      <c r="I449" s="97"/>
      <c r="J449" s="177">
        <f>SUM(J450)</f>
        <v>1300</v>
      </c>
      <c r="K449" s="177">
        <f t="shared" si="144"/>
        <v>1300</v>
      </c>
      <c r="L449" s="177">
        <f t="shared" si="144"/>
        <v>1300</v>
      </c>
    </row>
    <row r="450" spans="1:15" s="24" customFormat="1" x14ac:dyDescent="0.3">
      <c r="A450" s="77"/>
      <c r="B450" s="59" t="s">
        <v>190</v>
      </c>
      <c r="C450" s="51" t="s">
        <v>97</v>
      </c>
      <c r="D450" s="51" t="s">
        <v>41</v>
      </c>
      <c r="E450" s="51" t="s">
        <v>21</v>
      </c>
      <c r="F450" s="51" t="s">
        <v>101</v>
      </c>
      <c r="G450" s="51" t="s">
        <v>191</v>
      </c>
      <c r="H450" s="51" t="s">
        <v>1</v>
      </c>
      <c r="I450" s="51" t="s">
        <v>79</v>
      </c>
      <c r="J450" s="178">
        <v>1300</v>
      </c>
      <c r="K450" s="178">
        <v>1300</v>
      </c>
      <c r="L450" s="178">
        <v>1300</v>
      </c>
    </row>
    <row r="451" spans="1:15" s="2" customFormat="1" ht="16.5" x14ac:dyDescent="0.25">
      <c r="A451" s="175" t="s">
        <v>507</v>
      </c>
      <c r="B451" s="63" t="s">
        <v>103</v>
      </c>
      <c r="C451" s="52" t="s">
        <v>97</v>
      </c>
      <c r="D451" s="52" t="s">
        <v>41</v>
      </c>
      <c r="E451" s="52" t="s">
        <v>33</v>
      </c>
      <c r="F451" s="52" t="s">
        <v>3</v>
      </c>
      <c r="G451" s="97"/>
      <c r="H451" s="97"/>
      <c r="I451" s="97"/>
      <c r="J451" s="177">
        <f>SUM(J452)</f>
        <v>248.4</v>
      </c>
      <c r="K451" s="177">
        <f t="shared" ref="K451:L452" si="145">SUM(K452)</f>
        <v>9610.5</v>
      </c>
      <c r="L451" s="177">
        <f t="shared" si="145"/>
        <v>9629.6</v>
      </c>
    </row>
    <row r="452" spans="1:15" s="4" customFormat="1" ht="31.5" x14ac:dyDescent="0.3">
      <c r="A452" s="175"/>
      <c r="B452" s="50" t="s">
        <v>105</v>
      </c>
      <c r="C452" s="52" t="s">
        <v>97</v>
      </c>
      <c r="D452" s="52" t="s">
        <v>41</v>
      </c>
      <c r="E452" s="52" t="s">
        <v>33</v>
      </c>
      <c r="F452" s="52" t="s">
        <v>104</v>
      </c>
      <c r="G452" s="97"/>
      <c r="H452" s="97"/>
      <c r="I452" s="97"/>
      <c r="J452" s="177">
        <f>SUM(J453)</f>
        <v>248.4</v>
      </c>
      <c r="K452" s="177">
        <f t="shared" si="145"/>
        <v>9610.5</v>
      </c>
      <c r="L452" s="177">
        <f t="shared" si="145"/>
        <v>9629.6</v>
      </c>
    </row>
    <row r="453" spans="1:15" s="24" customFormat="1" x14ac:dyDescent="0.3">
      <c r="A453" s="77"/>
      <c r="B453" s="59" t="s">
        <v>201</v>
      </c>
      <c r="C453" s="51" t="s">
        <v>97</v>
      </c>
      <c r="D453" s="51" t="s">
        <v>41</v>
      </c>
      <c r="E453" s="51" t="s">
        <v>33</v>
      </c>
      <c r="F453" s="51" t="s">
        <v>104</v>
      </c>
      <c r="G453" s="51" t="s">
        <v>200</v>
      </c>
      <c r="H453" s="51" t="s">
        <v>90</v>
      </c>
      <c r="I453" s="51" t="s">
        <v>1</v>
      </c>
      <c r="J453" s="178">
        <v>248.4</v>
      </c>
      <c r="K453" s="178">
        <v>9610.5</v>
      </c>
      <c r="L453" s="178">
        <v>9629.6</v>
      </c>
      <c r="M453" s="24">
        <v>-4400</v>
      </c>
      <c r="N453" s="24">
        <v>-3000</v>
      </c>
      <c r="O453" s="24">
        <v>-3000</v>
      </c>
    </row>
    <row r="454" spans="1:15" s="13" customFormat="1" ht="31.5" x14ac:dyDescent="0.3">
      <c r="A454" s="175" t="s">
        <v>375</v>
      </c>
      <c r="B454" s="63" t="s">
        <v>461</v>
      </c>
      <c r="C454" s="52" t="s">
        <v>97</v>
      </c>
      <c r="D454" s="52" t="s">
        <v>41</v>
      </c>
      <c r="E454" s="52" t="s">
        <v>37</v>
      </c>
      <c r="F454" s="52" t="s">
        <v>3</v>
      </c>
      <c r="G454" s="135"/>
      <c r="H454" s="135"/>
      <c r="I454" s="135"/>
      <c r="J454" s="177">
        <f>SUM(J455)</f>
        <v>19099.7</v>
      </c>
      <c r="K454" s="177">
        <f t="shared" ref="K454:L454" si="146">SUM(K455)</f>
        <v>0</v>
      </c>
      <c r="L454" s="177">
        <f t="shared" si="146"/>
        <v>0</v>
      </c>
    </row>
    <row r="455" spans="1:15" s="4" customFormat="1" ht="31.5" x14ac:dyDescent="0.3">
      <c r="A455" s="175"/>
      <c r="B455" s="50" t="s">
        <v>227</v>
      </c>
      <c r="C455" s="52" t="s">
        <v>97</v>
      </c>
      <c r="D455" s="52" t="s">
        <v>41</v>
      </c>
      <c r="E455" s="52" t="s">
        <v>37</v>
      </c>
      <c r="F455" s="64" t="s">
        <v>228</v>
      </c>
      <c r="G455" s="64"/>
      <c r="H455" s="65"/>
      <c r="I455" s="66"/>
      <c r="J455" s="177">
        <f>+J456+J457</f>
        <v>19099.7</v>
      </c>
      <c r="K455" s="177">
        <f>SUM(K457)</f>
        <v>0</v>
      </c>
      <c r="L455" s="177">
        <f>SUM(L457)</f>
        <v>0</v>
      </c>
    </row>
    <row r="456" spans="1:15" s="4" customFormat="1" x14ac:dyDescent="0.3">
      <c r="A456" s="175"/>
      <c r="B456" s="59" t="s">
        <v>190</v>
      </c>
      <c r="C456" s="51" t="s">
        <v>97</v>
      </c>
      <c r="D456" s="51" t="s">
        <v>41</v>
      </c>
      <c r="E456" s="51" t="s">
        <v>37</v>
      </c>
      <c r="F456" s="51" t="s">
        <v>576</v>
      </c>
      <c r="G456" s="51" t="s">
        <v>191</v>
      </c>
      <c r="H456" s="51" t="s">
        <v>1</v>
      </c>
      <c r="I456" s="51" t="s">
        <v>90</v>
      </c>
      <c r="J456" s="178">
        <v>0</v>
      </c>
      <c r="K456" s="178">
        <v>0</v>
      </c>
      <c r="L456" s="178">
        <v>0</v>
      </c>
    </row>
    <row r="457" spans="1:15" s="24" customFormat="1" x14ac:dyDescent="0.3">
      <c r="A457" s="77"/>
      <c r="B457" s="59" t="s">
        <v>190</v>
      </c>
      <c r="C457" s="51" t="s">
        <v>97</v>
      </c>
      <c r="D457" s="51" t="s">
        <v>41</v>
      </c>
      <c r="E457" s="51" t="s">
        <v>37</v>
      </c>
      <c r="F457" s="51" t="s">
        <v>228</v>
      </c>
      <c r="G457" s="68" t="s">
        <v>191</v>
      </c>
      <c r="H457" s="68" t="s">
        <v>1</v>
      </c>
      <c r="I457" s="68" t="s">
        <v>90</v>
      </c>
      <c r="J457" s="178">
        <v>19099.7</v>
      </c>
      <c r="K457" s="178">
        <v>0</v>
      </c>
      <c r="L457" s="178">
        <v>0</v>
      </c>
    </row>
    <row r="458" spans="1:15" s="1" customFormat="1" ht="47.25" x14ac:dyDescent="0.25">
      <c r="A458" s="175" t="s">
        <v>508</v>
      </c>
      <c r="B458" s="50" t="s">
        <v>106</v>
      </c>
      <c r="C458" s="52" t="s">
        <v>97</v>
      </c>
      <c r="D458" s="52" t="s">
        <v>75</v>
      </c>
      <c r="E458" s="52" t="s">
        <v>2</v>
      </c>
      <c r="F458" s="52" t="s">
        <v>3</v>
      </c>
      <c r="G458" s="97"/>
      <c r="H458" s="97"/>
      <c r="I458" s="97"/>
      <c r="J458" s="177">
        <f>+J459+J467+J470+J464</f>
        <v>460640</v>
      </c>
      <c r="K458" s="177">
        <f t="shared" ref="K458:L458" si="147">+K459+K467+K470+K464</f>
        <v>382348.2</v>
      </c>
      <c r="L458" s="177">
        <f t="shared" si="147"/>
        <v>194989.4</v>
      </c>
    </row>
    <row r="459" spans="1:15" s="2" customFormat="1" ht="31.5" x14ac:dyDescent="0.25">
      <c r="A459" s="175" t="s">
        <v>509</v>
      </c>
      <c r="B459" s="63" t="s">
        <v>107</v>
      </c>
      <c r="C459" s="52" t="s">
        <v>97</v>
      </c>
      <c r="D459" s="52" t="s">
        <v>75</v>
      </c>
      <c r="E459" s="52" t="s">
        <v>7</v>
      </c>
      <c r="F459" s="52" t="s">
        <v>3</v>
      </c>
      <c r="G459" s="97"/>
      <c r="H459" s="97"/>
      <c r="I459" s="97"/>
      <c r="J459" s="177">
        <f>SUM(J460+J462)</f>
        <v>45411.1</v>
      </c>
      <c r="K459" s="177">
        <f t="shared" ref="K459:L459" si="148">SUM(K460+K462)</f>
        <v>44560</v>
      </c>
      <c r="L459" s="177">
        <f t="shared" si="148"/>
        <v>45987</v>
      </c>
    </row>
    <row r="460" spans="1:15" s="4" customFormat="1" ht="47.25" x14ac:dyDescent="0.3">
      <c r="A460" s="175"/>
      <c r="B460" s="50" t="s">
        <v>427</v>
      </c>
      <c r="C460" s="52" t="s">
        <v>97</v>
      </c>
      <c r="D460" s="52" t="s">
        <v>75</v>
      </c>
      <c r="E460" s="52" t="s">
        <v>7</v>
      </c>
      <c r="F460" s="52" t="s">
        <v>108</v>
      </c>
      <c r="G460" s="97"/>
      <c r="H460" s="97"/>
      <c r="I460" s="97"/>
      <c r="J460" s="177">
        <f>SUM(J461)</f>
        <v>17241</v>
      </c>
      <c r="K460" s="177">
        <f t="shared" ref="K460:L460" si="149">SUM(K461)</f>
        <v>14560</v>
      </c>
      <c r="L460" s="177">
        <f t="shared" si="149"/>
        <v>14987</v>
      </c>
    </row>
    <row r="461" spans="1:15" s="24" customFormat="1" x14ac:dyDescent="0.3">
      <c r="A461" s="77"/>
      <c r="B461" s="59" t="s">
        <v>199</v>
      </c>
      <c r="C461" s="51" t="s">
        <v>97</v>
      </c>
      <c r="D461" s="51" t="s">
        <v>75</v>
      </c>
      <c r="E461" s="51" t="s">
        <v>7</v>
      </c>
      <c r="F461" s="51" t="s">
        <v>108</v>
      </c>
      <c r="G461" s="51" t="s">
        <v>198</v>
      </c>
      <c r="H461" s="51" t="s">
        <v>96</v>
      </c>
      <c r="I461" s="51" t="s">
        <v>1</v>
      </c>
      <c r="J461" s="178">
        <v>17241</v>
      </c>
      <c r="K461" s="178">
        <v>14560</v>
      </c>
      <c r="L461" s="178">
        <v>14987</v>
      </c>
    </row>
    <row r="462" spans="1:15" s="4" customFormat="1" x14ac:dyDescent="0.3">
      <c r="A462" s="175"/>
      <c r="B462" s="50" t="s">
        <v>110</v>
      </c>
      <c r="C462" s="52" t="s">
        <v>97</v>
      </c>
      <c r="D462" s="52" t="s">
        <v>75</v>
      </c>
      <c r="E462" s="52" t="s">
        <v>7</v>
      </c>
      <c r="F462" s="52" t="s">
        <v>109</v>
      </c>
      <c r="G462" s="97"/>
      <c r="H462" s="97"/>
      <c r="I462" s="97"/>
      <c r="J462" s="177">
        <f>SUM(J463)</f>
        <v>28170.1</v>
      </c>
      <c r="K462" s="177">
        <f t="shared" ref="K462:L462" si="150">SUM(K463)</f>
        <v>30000</v>
      </c>
      <c r="L462" s="177">
        <f t="shared" si="150"/>
        <v>31000</v>
      </c>
    </row>
    <row r="463" spans="1:15" s="24" customFormat="1" ht="22.15" customHeight="1" x14ac:dyDescent="0.3">
      <c r="A463" s="77"/>
      <c r="B463" s="59" t="s">
        <v>199</v>
      </c>
      <c r="C463" s="51" t="s">
        <v>97</v>
      </c>
      <c r="D463" s="51" t="s">
        <v>75</v>
      </c>
      <c r="E463" s="51" t="s">
        <v>7</v>
      </c>
      <c r="F463" s="51" t="s">
        <v>109</v>
      </c>
      <c r="G463" s="102" t="s">
        <v>198</v>
      </c>
      <c r="H463" s="102" t="s">
        <v>96</v>
      </c>
      <c r="I463" s="102" t="s">
        <v>1</v>
      </c>
      <c r="J463" s="178">
        <v>28170.1</v>
      </c>
      <c r="K463" s="178">
        <v>30000</v>
      </c>
      <c r="L463" s="178">
        <v>31000</v>
      </c>
    </row>
    <row r="464" spans="1:15" s="24" customFormat="1" ht="50.25" customHeight="1" x14ac:dyDescent="0.3">
      <c r="A464" s="77" t="s">
        <v>510</v>
      </c>
      <c r="B464" s="63" t="s">
        <v>599</v>
      </c>
      <c r="C464" s="147">
        <v>15</v>
      </c>
      <c r="D464" s="148" t="s">
        <v>75</v>
      </c>
      <c r="E464" s="149" t="s">
        <v>4</v>
      </c>
      <c r="F464" s="149" t="s">
        <v>3</v>
      </c>
      <c r="G464" s="150"/>
      <c r="H464" s="151"/>
      <c r="I464" s="152"/>
      <c r="J464" s="187">
        <f>J465</f>
        <v>10759.9</v>
      </c>
      <c r="K464" s="187">
        <f t="shared" ref="K464:L465" si="151">K465</f>
        <v>0</v>
      </c>
      <c r="L464" s="187">
        <f t="shared" si="151"/>
        <v>0</v>
      </c>
    </row>
    <row r="465" spans="1:13" s="24" customFormat="1" ht="36.75" customHeight="1" x14ac:dyDescent="0.3">
      <c r="A465" s="77"/>
      <c r="B465" s="50" t="s">
        <v>600</v>
      </c>
      <c r="C465" s="51" t="s">
        <v>97</v>
      </c>
      <c r="D465" s="51" t="s">
        <v>75</v>
      </c>
      <c r="E465" s="51" t="s">
        <v>4</v>
      </c>
      <c r="F465" s="133" t="s">
        <v>576</v>
      </c>
      <c r="G465" s="133"/>
      <c r="H465" s="70"/>
      <c r="I465" s="56"/>
      <c r="J465" s="187">
        <f>J466</f>
        <v>10759.9</v>
      </c>
      <c r="K465" s="187">
        <f t="shared" si="151"/>
        <v>0</v>
      </c>
      <c r="L465" s="187">
        <f t="shared" si="151"/>
        <v>0</v>
      </c>
    </row>
    <row r="466" spans="1:13" s="24" customFormat="1" ht="22.15" customHeight="1" x14ac:dyDescent="0.3">
      <c r="A466" s="77"/>
      <c r="B466" s="59" t="s">
        <v>199</v>
      </c>
      <c r="C466" s="51" t="s">
        <v>97</v>
      </c>
      <c r="D466" s="51" t="s">
        <v>75</v>
      </c>
      <c r="E466" s="51" t="s">
        <v>4</v>
      </c>
      <c r="F466" s="133" t="s">
        <v>576</v>
      </c>
      <c r="G466" s="68" t="s">
        <v>198</v>
      </c>
      <c r="H466" s="68" t="s">
        <v>96</v>
      </c>
      <c r="I466" s="68" t="s">
        <v>7</v>
      </c>
      <c r="J466" s="178">
        <v>10759.9</v>
      </c>
      <c r="K466" s="178">
        <v>0</v>
      </c>
      <c r="L466" s="178">
        <v>0</v>
      </c>
    </row>
    <row r="467" spans="1:13" s="2" customFormat="1" ht="31.5" x14ac:dyDescent="0.25">
      <c r="A467" s="175" t="s">
        <v>510</v>
      </c>
      <c r="B467" s="63" t="s">
        <v>214</v>
      </c>
      <c r="C467" s="52" t="s">
        <v>97</v>
      </c>
      <c r="D467" s="52" t="s">
        <v>75</v>
      </c>
      <c r="E467" s="52" t="s">
        <v>21</v>
      </c>
      <c r="F467" s="52" t="s">
        <v>3</v>
      </c>
      <c r="G467" s="97"/>
      <c r="H467" s="97"/>
      <c r="I467" s="97"/>
      <c r="J467" s="177">
        <f>SUM(J468)</f>
        <v>450</v>
      </c>
      <c r="K467" s="177">
        <f t="shared" ref="K467:L471" si="152">SUM(K468)</f>
        <v>450</v>
      </c>
      <c r="L467" s="177">
        <f t="shared" si="152"/>
        <v>450</v>
      </c>
    </row>
    <row r="468" spans="1:13" s="4" customFormat="1" ht="56.25" customHeight="1" x14ac:dyDescent="0.3">
      <c r="A468" s="175"/>
      <c r="B468" s="50" t="s">
        <v>215</v>
      </c>
      <c r="C468" s="52" t="s">
        <v>97</v>
      </c>
      <c r="D468" s="52" t="s">
        <v>75</v>
      </c>
      <c r="E468" s="52" t="s">
        <v>21</v>
      </c>
      <c r="F468" s="52" t="s">
        <v>213</v>
      </c>
      <c r="G468" s="97"/>
      <c r="H468" s="97"/>
      <c r="I468" s="97"/>
      <c r="J468" s="177">
        <f>SUM(J469)</f>
        <v>450</v>
      </c>
      <c r="K468" s="177">
        <f t="shared" si="152"/>
        <v>450</v>
      </c>
      <c r="L468" s="177">
        <f t="shared" si="152"/>
        <v>450</v>
      </c>
    </row>
    <row r="469" spans="1:13" s="24" customFormat="1" x14ac:dyDescent="0.3">
      <c r="A469" s="77"/>
      <c r="B469" s="59" t="s">
        <v>199</v>
      </c>
      <c r="C469" s="51" t="s">
        <v>97</v>
      </c>
      <c r="D469" s="51" t="s">
        <v>75</v>
      </c>
      <c r="E469" s="51" t="s">
        <v>21</v>
      </c>
      <c r="F469" s="51" t="s">
        <v>213</v>
      </c>
      <c r="G469" s="51" t="s">
        <v>198</v>
      </c>
      <c r="H469" s="51" t="s">
        <v>96</v>
      </c>
      <c r="I469" s="51" t="s">
        <v>4</v>
      </c>
      <c r="J469" s="178">
        <v>450</v>
      </c>
      <c r="K469" s="178">
        <v>450</v>
      </c>
      <c r="L469" s="178">
        <v>450</v>
      </c>
    </row>
    <row r="470" spans="1:13" s="2" customFormat="1" ht="47.25" x14ac:dyDescent="0.25">
      <c r="A470" s="175" t="s">
        <v>511</v>
      </c>
      <c r="B470" s="63" t="s">
        <v>526</v>
      </c>
      <c r="C470" s="52" t="s">
        <v>97</v>
      </c>
      <c r="D470" s="52" t="s">
        <v>75</v>
      </c>
      <c r="E470" s="52" t="s">
        <v>33</v>
      </c>
      <c r="F470" s="52" t="s">
        <v>3</v>
      </c>
      <c r="G470" s="97"/>
      <c r="H470" s="97"/>
      <c r="I470" s="97"/>
      <c r="J470" s="177">
        <f>SUM(J471)</f>
        <v>404019</v>
      </c>
      <c r="K470" s="177">
        <f t="shared" si="152"/>
        <v>337338.2</v>
      </c>
      <c r="L470" s="177">
        <f t="shared" si="152"/>
        <v>148552.4</v>
      </c>
    </row>
    <row r="471" spans="1:13" s="4" customFormat="1" ht="31.5" x14ac:dyDescent="0.3">
      <c r="A471" s="175"/>
      <c r="B471" s="50" t="s">
        <v>350</v>
      </c>
      <c r="C471" s="52" t="s">
        <v>97</v>
      </c>
      <c r="D471" s="52" t="s">
        <v>75</v>
      </c>
      <c r="E471" s="52" t="s">
        <v>33</v>
      </c>
      <c r="F471" s="52" t="s">
        <v>255</v>
      </c>
      <c r="G471" s="97"/>
      <c r="H471" s="97"/>
      <c r="I471" s="97"/>
      <c r="J471" s="177">
        <f>SUM(J472)</f>
        <v>404019</v>
      </c>
      <c r="K471" s="177">
        <f t="shared" si="152"/>
        <v>337338.2</v>
      </c>
      <c r="L471" s="177">
        <f t="shared" si="152"/>
        <v>148552.4</v>
      </c>
    </row>
    <row r="472" spans="1:13" s="24" customFormat="1" x14ac:dyDescent="0.3">
      <c r="A472" s="77"/>
      <c r="B472" s="59" t="s">
        <v>199</v>
      </c>
      <c r="C472" s="51" t="s">
        <v>97</v>
      </c>
      <c r="D472" s="51" t="s">
        <v>75</v>
      </c>
      <c r="E472" s="51" t="s">
        <v>33</v>
      </c>
      <c r="F472" s="51" t="s">
        <v>255</v>
      </c>
      <c r="G472" s="51" t="s">
        <v>198</v>
      </c>
      <c r="H472" s="51" t="s">
        <v>96</v>
      </c>
      <c r="I472" s="51" t="s">
        <v>4</v>
      </c>
      <c r="J472" s="178">
        <v>404019</v>
      </c>
      <c r="K472" s="178">
        <v>337338.2</v>
      </c>
      <c r="L472" s="178">
        <v>148552.4</v>
      </c>
      <c r="M472" s="24">
        <v>7907.8</v>
      </c>
    </row>
    <row r="473" spans="1:13" s="1" customFormat="1" ht="16.5" x14ac:dyDescent="0.25">
      <c r="A473" s="175" t="s">
        <v>512</v>
      </c>
      <c r="B473" s="50" t="s">
        <v>87</v>
      </c>
      <c r="C473" s="52" t="s">
        <v>97</v>
      </c>
      <c r="D473" s="52" t="s">
        <v>84</v>
      </c>
      <c r="E473" s="52" t="s">
        <v>2</v>
      </c>
      <c r="F473" s="52" t="s">
        <v>3</v>
      </c>
      <c r="G473" s="97"/>
      <c r="H473" s="97"/>
      <c r="I473" s="97"/>
      <c r="J473" s="177">
        <f>SUM(J474)</f>
        <v>23735.9</v>
      </c>
      <c r="K473" s="177">
        <f t="shared" ref="K473:L474" si="153">SUM(K474)</f>
        <v>22937.200000000001</v>
      </c>
      <c r="L473" s="177">
        <f t="shared" si="153"/>
        <v>23765.7</v>
      </c>
    </row>
    <row r="474" spans="1:13" s="2" customFormat="1" ht="42.75" customHeight="1" x14ac:dyDescent="0.25">
      <c r="A474" s="175" t="s">
        <v>513</v>
      </c>
      <c r="B474" s="63" t="s">
        <v>527</v>
      </c>
      <c r="C474" s="52" t="s">
        <v>97</v>
      </c>
      <c r="D474" s="52" t="s">
        <v>84</v>
      </c>
      <c r="E474" s="52" t="s">
        <v>1</v>
      </c>
      <c r="F474" s="52" t="s">
        <v>3</v>
      </c>
      <c r="G474" s="97"/>
      <c r="H474" s="97"/>
      <c r="I474" s="97"/>
      <c r="J474" s="177">
        <f>SUM(J475)</f>
        <v>23735.9</v>
      </c>
      <c r="K474" s="177">
        <f t="shared" si="153"/>
        <v>22937.200000000001</v>
      </c>
      <c r="L474" s="177">
        <f t="shared" si="153"/>
        <v>23765.7</v>
      </c>
    </row>
    <row r="475" spans="1:13" s="4" customFormat="1" x14ac:dyDescent="0.3">
      <c r="A475" s="175"/>
      <c r="B475" s="50" t="s">
        <v>112</v>
      </c>
      <c r="C475" s="52" t="s">
        <v>97</v>
      </c>
      <c r="D475" s="52" t="s">
        <v>84</v>
      </c>
      <c r="E475" s="52" t="s">
        <v>1</v>
      </c>
      <c r="F475" s="52" t="s">
        <v>111</v>
      </c>
      <c r="G475" s="97"/>
      <c r="H475" s="97"/>
      <c r="I475" s="97"/>
      <c r="J475" s="177">
        <f>SUM(J476:J478)</f>
        <v>23735.9</v>
      </c>
      <c r="K475" s="177">
        <f t="shared" ref="K475:L475" si="154">SUM(K476:K478)</f>
        <v>22937.200000000001</v>
      </c>
      <c r="L475" s="177">
        <f t="shared" si="154"/>
        <v>23765.7</v>
      </c>
    </row>
    <row r="476" spans="1:13" s="24" customFormat="1" ht="31.5" x14ac:dyDescent="0.3">
      <c r="A476" s="77"/>
      <c r="B476" s="59" t="s">
        <v>188</v>
      </c>
      <c r="C476" s="51" t="s">
        <v>97</v>
      </c>
      <c r="D476" s="51" t="s">
        <v>84</v>
      </c>
      <c r="E476" s="51" t="s">
        <v>1</v>
      </c>
      <c r="F476" s="51" t="s">
        <v>111</v>
      </c>
      <c r="G476" s="51" t="s">
        <v>189</v>
      </c>
      <c r="H476" s="51" t="s">
        <v>1</v>
      </c>
      <c r="I476" s="51" t="s">
        <v>5</v>
      </c>
      <c r="J476" s="178">
        <v>21760.7</v>
      </c>
      <c r="K476" s="178">
        <v>21048</v>
      </c>
      <c r="L476" s="178">
        <v>21889.7</v>
      </c>
    </row>
    <row r="477" spans="1:13" s="24" customFormat="1" x14ac:dyDescent="0.3">
      <c r="A477" s="77"/>
      <c r="B477" s="59" t="s">
        <v>186</v>
      </c>
      <c r="C477" s="51" t="s">
        <v>97</v>
      </c>
      <c r="D477" s="51" t="s">
        <v>84</v>
      </c>
      <c r="E477" s="51" t="s">
        <v>1</v>
      </c>
      <c r="F477" s="51" t="s">
        <v>111</v>
      </c>
      <c r="G477" s="51" t="s">
        <v>187</v>
      </c>
      <c r="H477" s="51" t="s">
        <v>1</v>
      </c>
      <c r="I477" s="51" t="s">
        <v>5</v>
      </c>
      <c r="J477" s="178">
        <v>1970.2</v>
      </c>
      <c r="K477" s="178">
        <v>1884.2</v>
      </c>
      <c r="L477" s="178">
        <v>1871</v>
      </c>
    </row>
    <row r="478" spans="1:13" s="24" customFormat="1" x14ac:dyDescent="0.3">
      <c r="A478" s="77"/>
      <c r="B478" s="59" t="s">
        <v>190</v>
      </c>
      <c r="C478" s="51" t="s">
        <v>97</v>
      </c>
      <c r="D478" s="51" t="s">
        <v>84</v>
      </c>
      <c r="E478" s="51" t="s">
        <v>1</v>
      </c>
      <c r="F478" s="51" t="s">
        <v>111</v>
      </c>
      <c r="G478" s="51" t="s">
        <v>191</v>
      </c>
      <c r="H478" s="51" t="s">
        <v>1</v>
      </c>
      <c r="I478" s="51" t="s">
        <v>5</v>
      </c>
      <c r="J478" s="178">
        <v>5</v>
      </c>
      <c r="K478" s="178">
        <v>5</v>
      </c>
      <c r="L478" s="178">
        <v>5</v>
      </c>
    </row>
    <row r="479" spans="1:13" s="1" customFormat="1" ht="47.25" x14ac:dyDescent="0.25">
      <c r="A479" s="175" t="s">
        <v>90</v>
      </c>
      <c r="B479" s="50" t="s">
        <v>114</v>
      </c>
      <c r="C479" s="52" t="s">
        <v>113</v>
      </c>
      <c r="D479" s="52" t="s">
        <v>39</v>
      </c>
      <c r="E479" s="52" t="s">
        <v>2</v>
      </c>
      <c r="F479" s="52" t="s">
        <v>3</v>
      </c>
      <c r="G479" s="97"/>
      <c r="H479" s="97"/>
      <c r="I479" s="97"/>
      <c r="J479" s="177">
        <f>+J480+J485+J489+J513</f>
        <v>163959.29999999999</v>
      </c>
      <c r="K479" s="177">
        <f>SUM(K480+K485+K489+K513)</f>
        <v>154980</v>
      </c>
      <c r="L479" s="177">
        <f>SUM(L480+L485+L489+L513)</f>
        <v>161212</v>
      </c>
    </row>
    <row r="480" spans="1:13" s="1" customFormat="1" ht="31.5" x14ac:dyDescent="0.25">
      <c r="A480" s="175" t="s">
        <v>178</v>
      </c>
      <c r="B480" s="50" t="s">
        <v>115</v>
      </c>
      <c r="C480" s="52" t="s">
        <v>113</v>
      </c>
      <c r="D480" s="52" t="s">
        <v>41</v>
      </c>
      <c r="E480" s="52" t="s">
        <v>2</v>
      </c>
      <c r="F480" s="52" t="s">
        <v>3</v>
      </c>
      <c r="G480" s="97"/>
      <c r="H480" s="97"/>
      <c r="I480" s="97"/>
      <c r="J480" s="177">
        <f>SUM(J481)</f>
        <v>12</v>
      </c>
      <c r="K480" s="177">
        <f t="shared" ref="K480:L481" si="155">SUM(K481)</f>
        <v>62</v>
      </c>
      <c r="L480" s="177">
        <f t="shared" si="155"/>
        <v>62</v>
      </c>
    </row>
    <row r="481" spans="1:13" s="2" customFormat="1" ht="16.5" x14ac:dyDescent="0.25">
      <c r="A481" s="175" t="s">
        <v>179</v>
      </c>
      <c r="B481" s="63" t="s">
        <v>282</v>
      </c>
      <c r="C481" s="52" t="s">
        <v>113</v>
      </c>
      <c r="D481" s="52" t="s">
        <v>41</v>
      </c>
      <c r="E481" s="52" t="s">
        <v>1</v>
      </c>
      <c r="F481" s="52" t="s">
        <v>3</v>
      </c>
      <c r="G481" s="97"/>
      <c r="H481" s="97"/>
      <c r="I481" s="97"/>
      <c r="J481" s="177">
        <f>SUM(J482)</f>
        <v>12</v>
      </c>
      <c r="K481" s="177">
        <f t="shared" si="155"/>
        <v>62</v>
      </c>
      <c r="L481" s="177">
        <f t="shared" si="155"/>
        <v>62</v>
      </c>
    </row>
    <row r="482" spans="1:13" s="4" customFormat="1" x14ac:dyDescent="0.3">
      <c r="A482" s="175"/>
      <c r="B482" s="50" t="s">
        <v>112</v>
      </c>
      <c r="C482" s="52" t="s">
        <v>113</v>
      </c>
      <c r="D482" s="52" t="s">
        <v>41</v>
      </c>
      <c r="E482" s="52" t="s">
        <v>1</v>
      </c>
      <c r="F482" s="52" t="s">
        <v>111</v>
      </c>
      <c r="G482" s="97"/>
      <c r="H482" s="97"/>
      <c r="I482" s="97"/>
      <c r="J482" s="177">
        <f>SUM(J483:J484)</f>
        <v>12</v>
      </c>
      <c r="K482" s="177">
        <f t="shared" ref="K482:L482" si="156">SUM(K483:K484)</f>
        <v>62</v>
      </c>
      <c r="L482" s="177">
        <f t="shared" si="156"/>
        <v>62</v>
      </c>
    </row>
    <row r="483" spans="1:13" s="24" customFormat="1" ht="31.5" x14ac:dyDescent="0.3">
      <c r="A483" s="77"/>
      <c r="B483" s="59" t="s">
        <v>188</v>
      </c>
      <c r="C483" s="51" t="s">
        <v>113</v>
      </c>
      <c r="D483" s="51" t="s">
        <v>41</v>
      </c>
      <c r="E483" s="51" t="s">
        <v>1</v>
      </c>
      <c r="F483" s="51" t="s">
        <v>111</v>
      </c>
      <c r="G483" s="51" t="s">
        <v>189</v>
      </c>
      <c r="H483" s="51" t="s">
        <v>1</v>
      </c>
      <c r="I483" s="51" t="s">
        <v>21</v>
      </c>
      <c r="J483" s="178">
        <v>12</v>
      </c>
      <c r="K483" s="178">
        <v>12</v>
      </c>
      <c r="L483" s="178">
        <v>12</v>
      </c>
    </row>
    <row r="484" spans="1:13" s="24" customFormat="1" x14ac:dyDescent="0.3">
      <c r="A484" s="77"/>
      <c r="B484" s="59" t="s">
        <v>186</v>
      </c>
      <c r="C484" s="51" t="s">
        <v>113</v>
      </c>
      <c r="D484" s="51" t="s">
        <v>41</v>
      </c>
      <c r="E484" s="51" t="s">
        <v>1</v>
      </c>
      <c r="F484" s="51" t="s">
        <v>111</v>
      </c>
      <c r="G484" s="51" t="s">
        <v>187</v>
      </c>
      <c r="H484" s="51" t="s">
        <v>1</v>
      </c>
      <c r="I484" s="51" t="s">
        <v>21</v>
      </c>
      <c r="J484" s="178">
        <v>0</v>
      </c>
      <c r="K484" s="178">
        <v>50</v>
      </c>
      <c r="L484" s="178">
        <v>50</v>
      </c>
      <c r="M484" s="24">
        <v>17</v>
      </c>
    </row>
    <row r="485" spans="1:13" s="1" customFormat="1" ht="16.5" x14ac:dyDescent="0.25">
      <c r="A485" s="175" t="s">
        <v>209</v>
      </c>
      <c r="B485" s="50" t="s">
        <v>116</v>
      </c>
      <c r="C485" s="52" t="s">
        <v>113</v>
      </c>
      <c r="D485" s="52" t="s">
        <v>75</v>
      </c>
      <c r="E485" s="52" t="s">
        <v>2</v>
      </c>
      <c r="F485" s="52" t="s">
        <v>3</v>
      </c>
      <c r="G485" s="97"/>
      <c r="H485" s="97"/>
      <c r="I485" s="97"/>
      <c r="J485" s="177">
        <f>SUM(J486)</f>
        <v>811.6</v>
      </c>
      <c r="K485" s="177">
        <f t="shared" ref="K485:L487" si="157">SUM(K486)</f>
        <v>900</v>
      </c>
      <c r="L485" s="177">
        <f t="shared" si="157"/>
        <v>936</v>
      </c>
    </row>
    <row r="486" spans="1:13" s="2" customFormat="1" ht="34.9" customHeight="1" x14ac:dyDescent="0.25">
      <c r="A486" s="175" t="s">
        <v>210</v>
      </c>
      <c r="B486" s="63" t="s">
        <v>283</v>
      </c>
      <c r="C486" s="52" t="s">
        <v>113</v>
      </c>
      <c r="D486" s="52" t="s">
        <v>75</v>
      </c>
      <c r="E486" s="52" t="s">
        <v>1</v>
      </c>
      <c r="F486" s="52" t="s">
        <v>3</v>
      </c>
      <c r="G486" s="97"/>
      <c r="H486" s="97"/>
      <c r="I486" s="97"/>
      <c r="J486" s="177">
        <f>SUM(J487)</f>
        <v>811.6</v>
      </c>
      <c r="K486" s="177">
        <f t="shared" si="157"/>
        <v>900</v>
      </c>
      <c r="L486" s="177">
        <f t="shared" si="157"/>
        <v>936</v>
      </c>
    </row>
    <row r="487" spans="1:13" s="4" customFormat="1" x14ac:dyDescent="0.3">
      <c r="A487" s="175"/>
      <c r="B487" s="50" t="s">
        <v>112</v>
      </c>
      <c r="C487" s="52" t="s">
        <v>113</v>
      </c>
      <c r="D487" s="52" t="s">
        <v>75</v>
      </c>
      <c r="E487" s="52" t="s">
        <v>1</v>
      </c>
      <c r="F487" s="52" t="s">
        <v>111</v>
      </c>
      <c r="G487" s="97"/>
      <c r="H487" s="97"/>
      <c r="I487" s="97"/>
      <c r="J487" s="177">
        <f>SUM(J488)</f>
        <v>811.6</v>
      </c>
      <c r="K487" s="177">
        <f t="shared" si="157"/>
        <v>900</v>
      </c>
      <c r="L487" s="177">
        <f t="shared" si="157"/>
        <v>936</v>
      </c>
    </row>
    <row r="488" spans="1:13" s="24" customFormat="1" x14ac:dyDescent="0.3">
      <c r="A488" s="77"/>
      <c r="B488" s="59" t="s">
        <v>186</v>
      </c>
      <c r="C488" s="51" t="s">
        <v>113</v>
      </c>
      <c r="D488" s="51" t="s">
        <v>75</v>
      </c>
      <c r="E488" s="51" t="s">
        <v>1</v>
      </c>
      <c r="F488" s="51" t="s">
        <v>111</v>
      </c>
      <c r="G488" s="51" t="s">
        <v>187</v>
      </c>
      <c r="H488" s="51" t="s">
        <v>1</v>
      </c>
      <c r="I488" s="51" t="s">
        <v>21</v>
      </c>
      <c r="J488" s="178">
        <v>811.6</v>
      </c>
      <c r="K488" s="178">
        <v>900</v>
      </c>
      <c r="L488" s="178">
        <v>936</v>
      </c>
    </row>
    <row r="489" spans="1:13" s="1" customFormat="1" ht="31.5" x14ac:dyDescent="0.25">
      <c r="A489" s="175" t="s">
        <v>211</v>
      </c>
      <c r="B489" s="50" t="s">
        <v>117</v>
      </c>
      <c r="C489" s="52" t="s">
        <v>113</v>
      </c>
      <c r="D489" s="52" t="s">
        <v>84</v>
      </c>
      <c r="E489" s="52" t="s">
        <v>2</v>
      </c>
      <c r="F489" s="52" t="s">
        <v>3</v>
      </c>
      <c r="G489" s="97"/>
      <c r="H489" s="97"/>
      <c r="I489" s="97"/>
      <c r="J489" s="177">
        <f>+J490</f>
        <v>76965.2</v>
      </c>
      <c r="K489" s="177">
        <f t="shared" ref="K489:L489" si="158">SUM(K490)</f>
        <v>75902</v>
      </c>
      <c r="L489" s="177">
        <f t="shared" si="158"/>
        <v>78976</v>
      </c>
    </row>
    <row r="490" spans="1:13" s="2" customFormat="1" ht="31.5" x14ac:dyDescent="0.25">
      <c r="A490" s="175" t="s">
        <v>212</v>
      </c>
      <c r="B490" s="63" t="s">
        <v>118</v>
      </c>
      <c r="C490" s="52" t="s">
        <v>113</v>
      </c>
      <c r="D490" s="52" t="s">
        <v>84</v>
      </c>
      <c r="E490" s="52" t="s">
        <v>1</v>
      </c>
      <c r="F490" s="52" t="s">
        <v>3</v>
      </c>
      <c r="G490" s="97"/>
      <c r="H490" s="97"/>
      <c r="I490" s="97"/>
      <c r="J490" s="177">
        <f>J492+J500+J507+J510+J491</f>
        <v>76965.2</v>
      </c>
      <c r="K490" s="177">
        <f t="shared" ref="K490:L490" si="159">K492+K500+K507+K510+K491</f>
        <v>75902</v>
      </c>
      <c r="L490" s="177">
        <f t="shared" si="159"/>
        <v>78976</v>
      </c>
    </row>
    <row r="491" spans="1:13" s="34" customFormat="1" ht="47.25" x14ac:dyDescent="0.25">
      <c r="A491" s="77"/>
      <c r="B491" s="59" t="s">
        <v>595</v>
      </c>
      <c r="C491" s="51" t="s">
        <v>113</v>
      </c>
      <c r="D491" s="51" t="s">
        <v>84</v>
      </c>
      <c r="E491" s="51" t="s">
        <v>1</v>
      </c>
      <c r="F491" s="51" t="s">
        <v>576</v>
      </c>
      <c r="G491" s="51" t="s">
        <v>189</v>
      </c>
      <c r="H491" s="51" t="s">
        <v>1</v>
      </c>
      <c r="I491" s="51" t="s">
        <v>21</v>
      </c>
      <c r="J491" s="178">
        <v>8422</v>
      </c>
      <c r="K491" s="178">
        <v>0</v>
      </c>
      <c r="L491" s="178">
        <v>0</v>
      </c>
    </row>
    <row r="492" spans="1:13" s="4" customFormat="1" ht="47.25" x14ac:dyDescent="0.3">
      <c r="A492" s="175"/>
      <c r="B492" s="50" t="s">
        <v>566</v>
      </c>
      <c r="C492" s="52" t="s">
        <v>113</v>
      </c>
      <c r="D492" s="52" t="s">
        <v>84</v>
      </c>
      <c r="E492" s="52" t="s">
        <v>1</v>
      </c>
      <c r="F492" s="52" t="s">
        <v>111</v>
      </c>
      <c r="G492" s="97"/>
      <c r="H492" s="97"/>
      <c r="I492" s="97"/>
      <c r="J492" s="177">
        <f>SUM(J493:J499)</f>
        <v>62571.199999999997</v>
      </c>
      <c r="K492" s="177">
        <f t="shared" ref="K492:L492" si="160">SUM(K493:K499)</f>
        <v>70018</v>
      </c>
      <c r="L492" s="177">
        <f t="shared" si="160"/>
        <v>72867</v>
      </c>
    </row>
    <row r="493" spans="1:13" s="24" customFormat="1" ht="31.5" x14ac:dyDescent="0.3">
      <c r="A493" s="77"/>
      <c r="B493" s="59" t="s">
        <v>594</v>
      </c>
      <c r="C493" s="51" t="s">
        <v>113</v>
      </c>
      <c r="D493" s="51" t="s">
        <v>84</v>
      </c>
      <c r="E493" s="51" t="s">
        <v>1</v>
      </c>
      <c r="F493" s="51" t="s">
        <v>111</v>
      </c>
      <c r="G493" s="51" t="s">
        <v>189</v>
      </c>
      <c r="H493" s="51" t="s">
        <v>1</v>
      </c>
      <c r="I493" s="51" t="s">
        <v>7</v>
      </c>
      <c r="J493" s="178">
        <v>3803</v>
      </c>
      <c r="K493" s="178">
        <v>3721</v>
      </c>
      <c r="L493" s="178">
        <v>3869</v>
      </c>
    </row>
    <row r="494" spans="1:13" s="24" customFormat="1" ht="31.5" x14ac:dyDescent="0.3">
      <c r="A494" s="77"/>
      <c r="B494" s="59" t="s">
        <v>216</v>
      </c>
      <c r="C494" s="51" t="s">
        <v>113</v>
      </c>
      <c r="D494" s="51" t="s">
        <v>84</v>
      </c>
      <c r="E494" s="51" t="s">
        <v>1</v>
      </c>
      <c r="F494" s="51" t="s">
        <v>111</v>
      </c>
      <c r="G494" s="51" t="s">
        <v>189</v>
      </c>
      <c r="H494" s="51" t="s">
        <v>1</v>
      </c>
      <c r="I494" s="51" t="s">
        <v>4</v>
      </c>
      <c r="J494" s="178">
        <v>1217</v>
      </c>
      <c r="K494" s="178">
        <v>1191</v>
      </c>
      <c r="L494" s="178">
        <v>1238</v>
      </c>
    </row>
    <row r="495" spans="1:13" s="24" customFormat="1" ht="27.75" customHeight="1" x14ac:dyDescent="0.3">
      <c r="A495" s="77"/>
      <c r="B495" s="59" t="s">
        <v>186</v>
      </c>
      <c r="C495" s="51" t="s">
        <v>113</v>
      </c>
      <c r="D495" s="51" t="s">
        <v>84</v>
      </c>
      <c r="E495" s="51" t="s">
        <v>1</v>
      </c>
      <c r="F495" s="51" t="s">
        <v>111</v>
      </c>
      <c r="G495" s="51" t="s">
        <v>187</v>
      </c>
      <c r="H495" s="51" t="s">
        <v>1</v>
      </c>
      <c r="I495" s="51" t="s">
        <v>4</v>
      </c>
      <c r="J495" s="178">
        <v>714.7</v>
      </c>
      <c r="K495" s="178">
        <v>712</v>
      </c>
      <c r="L495" s="178">
        <v>741</v>
      </c>
    </row>
    <row r="496" spans="1:13" s="24" customFormat="1" hidden="1" x14ac:dyDescent="0.3">
      <c r="A496" s="77"/>
      <c r="B496" s="59"/>
      <c r="C496" s="51"/>
      <c r="D496" s="51"/>
      <c r="E496" s="51"/>
      <c r="F496" s="51"/>
      <c r="G496" s="51"/>
      <c r="H496" s="51"/>
      <c r="I496" s="51"/>
      <c r="J496" s="178"/>
      <c r="K496" s="178"/>
      <c r="L496" s="178"/>
    </row>
    <row r="497" spans="1:15" s="24" customFormat="1" ht="31.5" x14ac:dyDescent="0.3">
      <c r="A497" s="77"/>
      <c r="B497" s="59" t="s">
        <v>216</v>
      </c>
      <c r="C497" s="51" t="s">
        <v>113</v>
      </c>
      <c r="D497" s="51" t="s">
        <v>84</v>
      </c>
      <c r="E497" s="51" t="s">
        <v>1</v>
      </c>
      <c r="F497" s="51" t="s">
        <v>111</v>
      </c>
      <c r="G497" s="51" t="s">
        <v>189</v>
      </c>
      <c r="H497" s="51" t="s">
        <v>1</v>
      </c>
      <c r="I497" s="51" t="s">
        <v>21</v>
      </c>
      <c r="J497" s="178">
        <v>48459.4</v>
      </c>
      <c r="K497" s="178">
        <v>55580</v>
      </c>
      <c r="L497" s="178">
        <v>57779</v>
      </c>
      <c r="M497" s="24">
        <v>-4100</v>
      </c>
      <c r="N497" s="24">
        <v>-4100</v>
      </c>
      <c r="O497" s="24">
        <v>-4100</v>
      </c>
    </row>
    <row r="498" spans="1:15" s="24" customFormat="1" x14ac:dyDescent="0.3">
      <c r="A498" s="77"/>
      <c r="B498" s="59" t="s">
        <v>186</v>
      </c>
      <c r="C498" s="51" t="s">
        <v>113</v>
      </c>
      <c r="D498" s="51" t="s">
        <v>84</v>
      </c>
      <c r="E498" s="51" t="s">
        <v>1</v>
      </c>
      <c r="F498" s="51" t="s">
        <v>111</v>
      </c>
      <c r="G498" s="51" t="s">
        <v>187</v>
      </c>
      <c r="H498" s="51" t="s">
        <v>1</v>
      </c>
      <c r="I498" s="51" t="s">
        <v>21</v>
      </c>
      <c r="J498" s="178">
        <v>8295.1</v>
      </c>
      <c r="K498" s="178">
        <v>8732</v>
      </c>
      <c r="L498" s="178">
        <v>9158</v>
      </c>
      <c r="M498" s="24" t="s">
        <v>284</v>
      </c>
      <c r="N498" s="24">
        <v>267</v>
      </c>
    </row>
    <row r="499" spans="1:15" s="24" customFormat="1" x14ac:dyDescent="0.3">
      <c r="A499" s="77"/>
      <c r="B499" s="59" t="s">
        <v>190</v>
      </c>
      <c r="C499" s="51" t="s">
        <v>113</v>
      </c>
      <c r="D499" s="51" t="s">
        <v>84</v>
      </c>
      <c r="E499" s="51" t="s">
        <v>1</v>
      </c>
      <c r="F499" s="51" t="s">
        <v>111</v>
      </c>
      <c r="G499" s="51" t="s">
        <v>191</v>
      </c>
      <c r="H499" s="51" t="s">
        <v>1</v>
      </c>
      <c r="I499" s="51" t="s">
        <v>21</v>
      </c>
      <c r="J499" s="178">
        <v>82</v>
      </c>
      <c r="K499" s="178">
        <v>82</v>
      </c>
      <c r="L499" s="178">
        <v>82</v>
      </c>
    </row>
    <row r="500" spans="1:15" s="37" customFormat="1" ht="94.5" customHeight="1" x14ac:dyDescent="0.25">
      <c r="A500" s="77"/>
      <c r="B500" s="50" t="s">
        <v>312</v>
      </c>
      <c r="C500" s="52" t="s">
        <v>113</v>
      </c>
      <c r="D500" s="52" t="s">
        <v>84</v>
      </c>
      <c r="E500" s="52" t="s">
        <v>1</v>
      </c>
      <c r="F500" s="52" t="s">
        <v>296</v>
      </c>
      <c r="G500" s="106"/>
      <c r="H500" s="107"/>
      <c r="I500" s="108"/>
      <c r="J500" s="177">
        <f>J501+J504</f>
        <v>4831</v>
      </c>
      <c r="K500" s="177">
        <f>K501+K504</f>
        <v>4759</v>
      </c>
      <c r="L500" s="177">
        <f>L501+L504</f>
        <v>4940</v>
      </c>
    </row>
    <row r="501" spans="1:15" s="38" customFormat="1" ht="78.75" x14ac:dyDescent="0.25">
      <c r="A501" s="175"/>
      <c r="B501" s="50" t="s">
        <v>313</v>
      </c>
      <c r="C501" s="52" t="s">
        <v>113</v>
      </c>
      <c r="D501" s="52" t="s">
        <v>84</v>
      </c>
      <c r="E501" s="52" t="s">
        <v>1</v>
      </c>
      <c r="F501" s="52" t="s">
        <v>293</v>
      </c>
      <c r="G501" s="97"/>
      <c r="H501" s="97"/>
      <c r="I501" s="97"/>
      <c r="J501" s="177">
        <f>J502+J503</f>
        <v>1137</v>
      </c>
      <c r="K501" s="177">
        <f>K502+K503</f>
        <v>1123</v>
      </c>
      <c r="L501" s="177">
        <f>L502+L503</f>
        <v>1161</v>
      </c>
    </row>
    <row r="502" spans="1:15" s="24" customFormat="1" ht="31.5" x14ac:dyDescent="0.3">
      <c r="A502" s="77"/>
      <c r="B502" s="59" t="s">
        <v>216</v>
      </c>
      <c r="C502" s="51" t="s">
        <v>113</v>
      </c>
      <c r="D502" s="51" t="s">
        <v>84</v>
      </c>
      <c r="E502" s="51" t="s">
        <v>1</v>
      </c>
      <c r="F502" s="51" t="s">
        <v>293</v>
      </c>
      <c r="G502" s="51" t="s">
        <v>189</v>
      </c>
      <c r="H502" s="51" t="s">
        <v>1</v>
      </c>
      <c r="I502" s="51" t="s">
        <v>90</v>
      </c>
      <c r="J502" s="178">
        <v>1127</v>
      </c>
      <c r="K502" s="178">
        <v>1113</v>
      </c>
      <c r="L502" s="178">
        <v>1151</v>
      </c>
    </row>
    <row r="503" spans="1:15" s="24" customFormat="1" ht="17.25" customHeight="1" x14ac:dyDescent="0.3">
      <c r="A503" s="77"/>
      <c r="B503" s="59" t="s">
        <v>186</v>
      </c>
      <c r="C503" s="51" t="s">
        <v>113</v>
      </c>
      <c r="D503" s="51" t="s">
        <v>84</v>
      </c>
      <c r="E503" s="51" t="s">
        <v>1</v>
      </c>
      <c r="F503" s="51" t="s">
        <v>293</v>
      </c>
      <c r="G503" s="51" t="s">
        <v>187</v>
      </c>
      <c r="H503" s="51" t="s">
        <v>1</v>
      </c>
      <c r="I503" s="51" t="s">
        <v>90</v>
      </c>
      <c r="J503" s="178">
        <v>10</v>
      </c>
      <c r="K503" s="178">
        <v>10</v>
      </c>
      <c r="L503" s="178">
        <v>10</v>
      </c>
    </row>
    <row r="504" spans="1:15" s="24" customFormat="1" ht="67.900000000000006" customHeight="1" x14ac:dyDescent="0.3">
      <c r="A504" s="77"/>
      <c r="B504" s="50" t="s">
        <v>314</v>
      </c>
      <c r="C504" s="52" t="s">
        <v>113</v>
      </c>
      <c r="D504" s="52" t="s">
        <v>84</v>
      </c>
      <c r="E504" s="52" t="s">
        <v>1</v>
      </c>
      <c r="F504" s="52" t="s">
        <v>294</v>
      </c>
      <c r="G504" s="51"/>
      <c r="H504" s="51"/>
      <c r="I504" s="51"/>
      <c r="J504" s="177">
        <f>J505+J506</f>
        <v>3694</v>
      </c>
      <c r="K504" s="177">
        <f>K505+K506</f>
        <v>3636</v>
      </c>
      <c r="L504" s="177">
        <f>L505+L506</f>
        <v>3779</v>
      </c>
    </row>
    <row r="505" spans="1:15" s="24" customFormat="1" ht="31.5" x14ac:dyDescent="0.3">
      <c r="A505" s="77"/>
      <c r="B505" s="59" t="s">
        <v>216</v>
      </c>
      <c r="C505" s="51" t="s">
        <v>113</v>
      </c>
      <c r="D505" s="51" t="s">
        <v>84</v>
      </c>
      <c r="E505" s="51" t="s">
        <v>1</v>
      </c>
      <c r="F505" s="51" t="s">
        <v>294</v>
      </c>
      <c r="G505" s="51" t="s">
        <v>189</v>
      </c>
      <c r="H505" s="51" t="s">
        <v>1</v>
      </c>
      <c r="I505" s="51" t="s">
        <v>90</v>
      </c>
      <c r="J505" s="178">
        <v>3618</v>
      </c>
      <c r="K505" s="178">
        <v>3555</v>
      </c>
      <c r="L505" s="178">
        <v>3697</v>
      </c>
    </row>
    <row r="506" spans="1:15" s="24" customFormat="1" x14ac:dyDescent="0.3">
      <c r="A506" s="77"/>
      <c r="B506" s="59" t="s">
        <v>186</v>
      </c>
      <c r="C506" s="51" t="s">
        <v>113</v>
      </c>
      <c r="D506" s="51" t="s">
        <v>84</v>
      </c>
      <c r="E506" s="51" t="s">
        <v>1</v>
      </c>
      <c r="F506" s="51" t="s">
        <v>294</v>
      </c>
      <c r="G506" s="51" t="s">
        <v>187</v>
      </c>
      <c r="H506" s="51" t="s">
        <v>1</v>
      </c>
      <c r="I506" s="51" t="s">
        <v>90</v>
      </c>
      <c r="J506" s="178">
        <v>76</v>
      </c>
      <c r="K506" s="178">
        <v>81</v>
      </c>
      <c r="L506" s="178">
        <v>82</v>
      </c>
    </row>
    <row r="507" spans="1:15" s="4" customFormat="1" ht="47.25" customHeight="1" x14ac:dyDescent="0.3">
      <c r="A507" s="175"/>
      <c r="B507" s="50" t="s">
        <v>120</v>
      </c>
      <c r="C507" s="52" t="s">
        <v>113</v>
      </c>
      <c r="D507" s="52" t="s">
        <v>84</v>
      </c>
      <c r="E507" s="52" t="s">
        <v>1</v>
      </c>
      <c r="F507" s="52" t="s">
        <v>119</v>
      </c>
      <c r="G507" s="97"/>
      <c r="H507" s="97"/>
      <c r="I507" s="97"/>
      <c r="J507" s="177">
        <f>SUM(J508:J509)</f>
        <v>627</v>
      </c>
      <c r="K507" s="177">
        <f t="shared" ref="K507:L507" si="161">SUM(K508:K509)</f>
        <v>619</v>
      </c>
      <c r="L507" s="177">
        <f t="shared" si="161"/>
        <v>642</v>
      </c>
    </row>
    <row r="508" spans="1:15" s="24" customFormat="1" ht="32.25" customHeight="1" x14ac:dyDescent="0.3">
      <c r="A508" s="77"/>
      <c r="B508" s="59" t="s">
        <v>216</v>
      </c>
      <c r="C508" s="51" t="s">
        <v>113</v>
      </c>
      <c r="D508" s="51" t="s">
        <v>84</v>
      </c>
      <c r="E508" s="51" t="s">
        <v>1</v>
      </c>
      <c r="F508" s="51" t="s">
        <v>119</v>
      </c>
      <c r="G508" s="51" t="s">
        <v>189</v>
      </c>
      <c r="H508" s="51" t="s">
        <v>1</v>
      </c>
      <c r="I508" s="51" t="s">
        <v>90</v>
      </c>
      <c r="J508" s="178">
        <v>621</v>
      </c>
      <c r="K508" s="178">
        <v>613</v>
      </c>
      <c r="L508" s="178">
        <v>636</v>
      </c>
    </row>
    <row r="509" spans="1:15" s="24" customFormat="1" ht="18.75" customHeight="1" x14ac:dyDescent="0.3">
      <c r="A509" s="77"/>
      <c r="B509" s="59" t="s">
        <v>186</v>
      </c>
      <c r="C509" s="51" t="s">
        <v>113</v>
      </c>
      <c r="D509" s="51" t="s">
        <v>84</v>
      </c>
      <c r="E509" s="51" t="s">
        <v>1</v>
      </c>
      <c r="F509" s="51" t="s">
        <v>119</v>
      </c>
      <c r="G509" s="51" t="s">
        <v>187</v>
      </c>
      <c r="H509" s="51" t="s">
        <v>1</v>
      </c>
      <c r="I509" s="51" t="s">
        <v>90</v>
      </c>
      <c r="J509" s="178">
        <v>6</v>
      </c>
      <c r="K509" s="178">
        <v>6</v>
      </c>
      <c r="L509" s="178">
        <v>6</v>
      </c>
    </row>
    <row r="510" spans="1:15" s="4" customFormat="1" ht="31.5" x14ac:dyDescent="0.3">
      <c r="A510" s="175"/>
      <c r="B510" s="50" t="s">
        <v>122</v>
      </c>
      <c r="C510" s="52" t="s">
        <v>113</v>
      </c>
      <c r="D510" s="52" t="s">
        <v>84</v>
      </c>
      <c r="E510" s="52" t="s">
        <v>1</v>
      </c>
      <c r="F510" s="52" t="s">
        <v>121</v>
      </c>
      <c r="G510" s="97"/>
      <c r="H510" s="97"/>
      <c r="I510" s="97"/>
      <c r="J510" s="177">
        <f>SUM(J511:J512)</f>
        <v>514</v>
      </c>
      <c r="K510" s="177">
        <f t="shared" ref="K510:L510" si="162">SUM(K511:K512)</f>
        <v>506</v>
      </c>
      <c r="L510" s="177">
        <f t="shared" si="162"/>
        <v>527</v>
      </c>
    </row>
    <row r="511" spans="1:15" s="24" customFormat="1" ht="29.45" customHeight="1" x14ac:dyDescent="0.3">
      <c r="A511" s="77"/>
      <c r="B511" s="59" t="s">
        <v>216</v>
      </c>
      <c r="C511" s="51" t="s">
        <v>113</v>
      </c>
      <c r="D511" s="51" t="s">
        <v>84</v>
      </c>
      <c r="E511" s="51" t="s">
        <v>1</v>
      </c>
      <c r="F511" s="51" t="s">
        <v>121</v>
      </c>
      <c r="G511" s="51" t="s">
        <v>189</v>
      </c>
      <c r="H511" s="51" t="s">
        <v>1</v>
      </c>
      <c r="I511" s="51" t="s">
        <v>90</v>
      </c>
      <c r="J511" s="178">
        <v>514</v>
      </c>
      <c r="K511" s="178">
        <v>506</v>
      </c>
      <c r="L511" s="178">
        <v>527</v>
      </c>
    </row>
    <row r="512" spans="1:15" s="24" customFormat="1" ht="16.899999999999999" hidden="1" customHeight="1" x14ac:dyDescent="0.3">
      <c r="A512" s="77"/>
      <c r="B512" s="59" t="s">
        <v>186</v>
      </c>
      <c r="C512" s="51" t="s">
        <v>113</v>
      </c>
      <c r="D512" s="51" t="s">
        <v>84</v>
      </c>
      <c r="E512" s="51" t="s">
        <v>1</v>
      </c>
      <c r="F512" s="51" t="s">
        <v>121</v>
      </c>
      <c r="G512" s="51" t="s">
        <v>187</v>
      </c>
      <c r="H512" s="51" t="s">
        <v>1</v>
      </c>
      <c r="I512" s="51" t="s">
        <v>90</v>
      </c>
      <c r="J512" s="178">
        <v>0</v>
      </c>
      <c r="K512" s="178">
        <v>0</v>
      </c>
      <c r="L512" s="178">
        <v>0</v>
      </c>
    </row>
    <row r="513" spans="1:15" s="1" customFormat="1" ht="36.6" customHeight="1" x14ac:dyDescent="0.25">
      <c r="A513" s="175" t="s">
        <v>514</v>
      </c>
      <c r="B513" s="50" t="s">
        <v>528</v>
      </c>
      <c r="C513" s="52" t="s">
        <v>113</v>
      </c>
      <c r="D513" s="52" t="s">
        <v>86</v>
      </c>
      <c r="E513" s="52" t="s">
        <v>2</v>
      </c>
      <c r="F513" s="52" t="s">
        <v>3</v>
      </c>
      <c r="G513" s="97"/>
      <c r="H513" s="97"/>
      <c r="I513" s="97"/>
      <c r="J513" s="177">
        <f>+J514+J521</f>
        <v>86170.5</v>
      </c>
      <c r="K513" s="177">
        <f>+K514+K521</f>
        <v>78116</v>
      </c>
      <c r="L513" s="177">
        <f>+L514+L521</f>
        <v>81238</v>
      </c>
    </row>
    <row r="514" spans="1:15" s="2" customFormat="1" ht="31.5" x14ac:dyDescent="0.25">
      <c r="A514" s="175" t="s">
        <v>515</v>
      </c>
      <c r="B514" s="63" t="s">
        <v>123</v>
      </c>
      <c r="C514" s="52" t="s">
        <v>113</v>
      </c>
      <c r="D514" s="52" t="s">
        <v>86</v>
      </c>
      <c r="E514" s="52" t="s">
        <v>1</v>
      </c>
      <c r="F514" s="52" t="s">
        <v>3</v>
      </c>
      <c r="G514" s="97"/>
      <c r="H514" s="97"/>
      <c r="I514" s="97"/>
      <c r="J514" s="177">
        <f>J515+J517</f>
        <v>75723.5</v>
      </c>
      <c r="K514" s="177">
        <f t="shared" ref="K514:L514" si="163">K515+K517</f>
        <v>67933</v>
      </c>
      <c r="L514" s="177">
        <f t="shared" si="163"/>
        <v>70648</v>
      </c>
    </row>
    <row r="515" spans="1:15" s="53" customFormat="1" ht="31.5" x14ac:dyDescent="0.25">
      <c r="A515" s="175"/>
      <c r="B515" s="50" t="s">
        <v>12</v>
      </c>
      <c r="C515" s="52" t="s">
        <v>113</v>
      </c>
      <c r="D515" s="52" t="s">
        <v>86</v>
      </c>
      <c r="E515" s="52" t="s">
        <v>1</v>
      </c>
      <c r="F515" s="52" t="s">
        <v>576</v>
      </c>
      <c r="G515" s="64"/>
      <c r="H515" s="65"/>
      <c r="I515" s="66"/>
      <c r="J515" s="177">
        <f>J516</f>
        <v>2240.3000000000002</v>
      </c>
      <c r="K515" s="177">
        <f t="shared" ref="K515:L515" si="164">K516</f>
        <v>0</v>
      </c>
      <c r="L515" s="177">
        <f t="shared" si="164"/>
        <v>0</v>
      </c>
    </row>
    <row r="516" spans="1:15" s="34" customFormat="1" ht="16.5" x14ac:dyDescent="0.25">
      <c r="A516" s="77"/>
      <c r="B516" s="59"/>
      <c r="C516" s="51" t="s">
        <v>113</v>
      </c>
      <c r="D516" s="51" t="s">
        <v>86</v>
      </c>
      <c r="E516" s="51" t="s">
        <v>1</v>
      </c>
      <c r="F516" s="51" t="s">
        <v>576</v>
      </c>
      <c r="G516" s="68" t="s">
        <v>189</v>
      </c>
      <c r="H516" s="68" t="s">
        <v>1</v>
      </c>
      <c r="I516" s="68" t="s">
        <v>90</v>
      </c>
      <c r="J516" s="178">
        <v>2240.3000000000002</v>
      </c>
      <c r="K516" s="178">
        <v>0</v>
      </c>
      <c r="L516" s="178">
        <v>0</v>
      </c>
    </row>
    <row r="517" spans="1:15" s="4" customFormat="1" ht="31.5" x14ac:dyDescent="0.3">
      <c r="A517" s="175"/>
      <c r="B517" s="50" t="s">
        <v>12</v>
      </c>
      <c r="C517" s="52" t="s">
        <v>113</v>
      </c>
      <c r="D517" s="52" t="s">
        <v>86</v>
      </c>
      <c r="E517" s="52" t="s">
        <v>1</v>
      </c>
      <c r="F517" s="52" t="s">
        <v>11</v>
      </c>
      <c r="G517" s="97"/>
      <c r="H517" s="97"/>
      <c r="I517" s="97"/>
      <c r="J517" s="177">
        <f>SUM(J518:J520)</f>
        <v>73483.199999999997</v>
      </c>
      <c r="K517" s="177">
        <f>SUM(K518:K520)</f>
        <v>67933</v>
      </c>
      <c r="L517" s="177">
        <f>SUM(L518:L520)</f>
        <v>70648</v>
      </c>
    </row>
    <row r="518" spans="1:15" s="24" customFormat="1" ht="31.5" x14ac:dyDescent="0.3">
      <c r="A518" s="77"/>
      <c r="B518" s="59" t="s">
        <v>216</v>
      </c>
      <c r="C518" s="51" t="s">
        <v>113</v>
      </c>
      <c r="D518" s="51" t="s">
        <v>86</v>
      </c>
      <c r="E518" s="51" t="s">
        <v>1</v>
      </c>
      <c r="F518" s="51" t="s">
        <v>11</v>
      </c>
      <c r="G518" s="51" t="s">
        <v>189</v>
      </c>
      <c r="H518" s="51" t="s">
        <v>1</v>
      </c>
      <c r="I518" s="51" t="s">
        <v>90</v>
      </c>
      <c r="J518" s="178">
        <v>52123.7</v>
      </c>
      <c r="K518" s="178">
        <v>53175</v>
      </c>
      <c r="L518" s="178">
        <v>55300</v>
      </c>
      <c r="M518" s="24">
        <v>2331</v>
      </c>
      <c r="N518" s="24">
        <v>2419</v>
      </c>
      <c r="O518" s="24">
        <v>2517</v>
      </c>
    </row>
    <row r="519" spans="1:15" s="24" customFormat="1" x14ac:dyDescent="0.3">
      <c r="A519" s="77"/>
      <c r="B519" s="59" t="s">
        <v>186</v>
      </c>
      <c r="C519" s="51" t="s">
        <v>113</v>
      </c>
      <c r="D519" s="51" t="s">
        <v>86</v>
      </c>
      <c r="E519" s="51" t="s">
        <v>1</v>
      </c>
      <c r="F519" s="51" t="s">
        <v>11</v>
      </c>
      <c r="G519" s="51" t="s">
        <v>187</v>
      </c>
      <c r="H519" s="51" t="s">
        <v>1</v>
      </c>
      <c r="I519" s="51" t="s">
        <v>90</v>
      </c>
      <c r="J519" s="178">
        <v>21332.5</v>
      </c>
      <c r="K519" s="178">
        <v>14731</v>
      </c>
      <c r="L519" s="178">
        <v>15321</v>
      </c>
      <c r="M519" s="24">
        <f>-2158-966</f>
        <v>-3124</v>
      </c>
      <c r="N519" s="24">
        <v>-966</v>
      </c>
      <c r="O519" s="24">
        <v>-966</v>
      </c>
    </row>
    <row r="520" spans="1:15" s="24" customFormat="1" x14ac:dyDescent="0.3">
      <c r="A520" s="77"/>
      <c r="B520" s="59" t="s">
        <v>190</v>
      </c>
      <c r="C520" s="51" t="s">
        <v>113</v>
      </c>
      <c r="D520" s="51" t="s">
        <v>86</v>
      </c>
      <c r="E520" s="51" t="s">
        <v>1</v>
      </c>
      <c r="F520" s="51" t="s">
        <v>11</v>
      </c>
      <c r="G520" s="51" t="s">
        <v>191</v>
      </c>
      <c r="H520" s="51" t="s">
        <v>1</v>
      </c>
      <c r="I520" s="51" t="s">
        <v>90</v>
      </c>
      <c r="J520" s="178">
        <v>27</v>
      </c>
      <c r="K520" s="178">
        <v>27</v>
      </c>
      <c r="L520" s="178">
        <v>27</v>
      </c>
    </row>
    <row r="521" spans="1:15" s="24" customFormat="1" ht="31.5" x14ac:dyDescent="0.3">
      <c r="A521" s="175" t="s">
        <v>516</v>
      </c>
      <c r="B521" s="63" t="s">
        <v>345</v>
      </c>
      <c r="C521" s="52" t="s">
        <v>113</v>
      </c>
      <c r="D521" s="52" t="s">
        <v>86</v>
      </c>
      <c r="E521" s="52" t="s">
        <v>7</v>
      </c>
      <c r="F521" s="52" t="s">
        <v>3</v>
      </c>
      <c r="G521" s="97"/>
      <c r="H521" s="97"/>
      <c r="I521" s="97"/>
      <c r="J521" s="177">
        <f>SUM(J522)</f>
        <v>10447</v>
      </c>
      <c r="K521" s="177">
        <f t="shared" ref="K521:L521" si="165">SUM(K522)</f>
        <v>10183</v>
      </c>
      <c r="L521" s="177">
        <f t="shared" si="165"/>
        <v>10590</v>
      </c>
    </row>
    <row r="522" spans="1:15" s="24" customFormat="1" ht="31.5" x14ac:dyDescent="0.3">
      <c r="A522" s="77"/>
      <c r="B522" s="50" t="s">
        <v>12</v>
      </c>
      <c r="C522" s="52" t="s">
        <v>113</v>
      </c>
      <c r="D522" s="52" t="s">
        <v>86</v>
      </c>
      <c r="E522" s="52" t="s">
        <v>7</v>
      </c>
      <c r="F522" s="52" t="s">
        <v>11</v>
      </c>
      <c r="G522" s="97"/>
      <c r="H522" s="97"/>
      <c r="I522" s="97"/>
      <c r="J522" s="177">
        <f>SUM(J523:J526)</f>
        <v>10447</v>
      </c>
      <c r="K522" s="177">
        <f t="shared" ref="K522" si="166">SUM(K523:K526)</f>
        <v>10183</v>
      </c>
      <c r="L522" s="177">
        <f t="shared" ref="L522" si="167">SUM(L523:L526)</f>
        <v>10590</v>
      </c>
    </row>
    <row r="523" spans="1:15" s="24" customFormat="1" ht="31.5" x14ac:dyDescent="0.3">
      <c r="A523" s="77"/>
      <c r="B523" s="59" t="s">
        <v>216</v>
      </c>
      <c r="C523" s="51" t="s">
        <v>113</v>
      </c>
      <c r="D523" s="51" t="s">
        <v>86</v>
      </c>
      <c r="E523" s="51" t="s">
        <v>7</v>
      </c>
      <c r="F523" s="51" t="s">
        <v>11</v>
      </c>
      <c r="G523" s="51" t="s">
        <v>189</v>
      </c>
      <c r="H523" s="51" t="s">
        <v>1</v>
      </c>
      <c r="I523" s="51" t="s">
        <v>90</v>
      </c>
      <c r="J523" s="178">
        <v>9314</v>
      </c>
      <c r="K523" s="178">
        <v>9110</v>
      </c>
      <c r="L523" s="178">
        <v>9475</v>
      </c>
    </row>
    <row r="524" spans="1:15" s="24" customFormat="1" ht="16.899999999999999" customHeight="1" x14ac:dyDescent="0.3">
      <c r="A524" s="77"/>
      <c r="B524" s="59" t="s">
        <v>186</v>
      </c>
      <c r="C524" s="51" t="s">
        <v>113</v>
      </c>
      <c r="D524" s="51" t="s">
        <v>86</v>
      </c>
      <c r="E524" s="51" t="s">
        <v>7</v>
      </c>
      <c r="F524" s="51" t="s">
        <v>11</v>
      </c>
      <c r="G524" s="51" t="s">
        <v>187</v>
      </c>
      <c r="H524" s="51" t="s">
        <v>1</v>
      </c>
      <c r="I524" s="51" t="s">
        <v>90</v>
      </c>
      <c r="J524" s="178">
        <v>1132</v>
      </c>
      <c r="K524" s="178">
        <v>1072</v>
      </c>
      <c r="L524" s="178">
        <v>1114</v>
      </c>
    </row>
    <row r="525" spans="1:15" s="24" customFormat="1" hidden="1" x14ac:dyDescent="0.3">
      <c r="A525" s="77"/>
      <c r="B525" s="59"/>
      <c r="C525" s="51"/>
      <c r="D525" s="51"/>
      <c r="E525" s="51"/>
      <c r="F525" s="51"/>
      <c r="G525" s="51"/>
      <c r="H525" s="51"/>
      <c r="I525" s="51"/>
      <c r="J525" s="178"/>
      <c r="K525" s="178"/>
      <c r="L525" s="178"/>
    </row>
    <row r="526" spans="1:15" s="24" customFormat="1" x14ac:dyDescent="0.3">
      <c r="A526" s="77"/>
      <c r="B526" s="59" t="s">
        <v>190</v>
      </c>
      <c r="C526" s="51" t="s">
        <v>113</v>
      </c>
      <c r="D526" s="51" t="s">
        <v>86</v>
      </c>
      <c r="E526" s="51" t="s">
        <v>7</v>
      </c>
      <c r="F526" s="51" t="s">
        <v>11</v>
      </c>
      <c r="G526" s="51" t="s">
        <v>191</v>
      </c>
      <c r="H526" s="51" t="s">
        <v>1</v>
      </c>
      <c r="I526" s="51" t="s">
        <v>90</v>
      </c>
      <c r="J526" s="178">
        <v>1</v>
      </c>
      <c r="K526" s="178">
        <v>1</v>
      </c>
      <c r="L526" s="178">
        <v>1</v>
      </c>
    </row>
    <row r="527" spans="1:15" s="1" customFormat="1" ht="47.25" x14ac:dyDescent="0.25">
      <c r="A527" s="175" t="s">
        <v>96</v>
      </c>
      <c r="B527" s="50" t="s">
        <v>125</v>
      </c>
      <c r="C527" s="52" t="s">
        <v>124</v>
      </c>
      <c r="D527" s="52" t="s">
        <v>39</v>
      </c>
      <c r="E527" s="52" t="s">
        <v>2</v>
      </c>
      <c r="F527" s="52" t="s">
        <v>3</v>
      </c>
      <c r="G527" s="97"/>
      <c r="H527" s="97"/>
      <c r="I527" s="97"/>
      <c r="J527" s="177">
        <f>+J528+J534</f>
        <v>62461</v>
      </c>
      <c r="K527" s="177">
        <f t="shared" ref="K527:L527" si="168">SUM(K528)</f>
        <v>12623.8</v>
      </c>
      <c r="L527" s="177">
        <f t="shared" si="168"/>
        <v>12920.4</v>
      </c>
    </row>
    <row r="528" spans="1:15" s="1" customFormat="1" ht="16.5" x14ac:dyDescent="0.25">
      <c r="A528" s="175" t="s">
        <v>180</v>
      </c>
      <c r="B528" s="50" t="s">
        <v>399</v>
      </c>
      <c r="C528" s="52" t="s">
        <v>124</v>
      </c>
      <c r="D528" s="52" t="s">
        <v>41</v>
      </c>
      <c r="E528" s="52" t="s">
        <v>2</v>
      </c>
      <c r="F528" s="52" t="s">
        <v>3</v>
      </c>
      <c r="G528" s="97"/>
      <c r="H528" s="97"/>
      <c r="I528" s="97"/>
      <c r="J528" s="177">
        <f>SUM(J529)</f>
        <v>21861</v>
      </c>
      <c r="K528" s="177">
        <f t="shared" ref="K528:L529" si="169">SUM(K529)</f>
        <v>12623.8</v>
      </c>
      <c r="L528" s="177">
        <f t="shared" si="169"/>
        <v>12920.4</v>
      </c>
    </row>
    <row r="529" spans="1:12" s="2" customFormat="1" ht="47.25" x14ac:dyDescent="0.25">
      <c r="A529" s="175" t="s">
        <v>181</v>
      </c>
      <c r="B529" s="63" t="s">
        <v>529</v>
      </c>
      <c r="C529" s="52" t="s">
        <v>124</v>
      </c>
      <c r="D529" s="52" t="s">
        <v>41</v>
      </c>
      <c r="E529" s="52" t="s">
        <v>1</v>
      </c>
      <c r="F529" s="52" t="s">
        <v>3</v>
      </c>
      <c r="G529" s="97"/>
      <c r="H529" s="97"/>
      <c r="I529" s="97"/>
      <c r="J529" s="177">
        <f>SUM(J530)</f>
        <v>21861</v>
      </c>
      <c r="K529" s="177">
        <f t="shared" si="169"/>
        <v>12623.8</v>
      </c>
      <c r="L529" s="177">
        <f t="shared" si="169"/>
        <v>12920.4</v>
      </c>
    </row>
    <row r="530" spans="1:12" s="4" customFormat="1" ht="21" customHeight="1" x14ac:dyDescent="0.3">
      <c r="A530" s="175"/>
      <c r="B530" s="50" t="s">
        <v>400</v>
      </c>
      <c r="C530" s="52" t="s">
        <v>124</v>
      </c>
      <c r="D530" s="52" t="s">
        <v>41</v>
      </c>
      <c r="E530" s="52" t="s">
        <v>1</v>
      </c>
      <c r="F530" s="52" t="s">
        <v>257</v>
      </c>
      <c r="G530" s="97"/>
      <c r="H530" s="97"/>
      <c r="I530" s="97"/>
      <c r="J530" s="177">
        <f>SUM(J531:J533)</f>
        <v>21861</v>
      </c>
      <c r="K530" s="177">
        <f t="shared" ref="K530:L530" si="170">SUM(K531:K533)</f>
        <v>12623.8</v>
      </c>
      <c r="L530" s="177">
        <f t="shared" si="170"/>
        <v>12920.4</v>
      </c>
    </row>
    <row r="531" spans="1:12" s="24" customFormat="1" hidden="1" x14ac:dyDescent="0.3">
      <c r="A531" s="175"/>
      <c r="B531" s="59" t="s">
        <v>274</v>
      </c>
      <c r="C531" s="51" t="s">
        <v>124</v>
      </c>
      <c r="D531" s="51" t="s">
        <v>41</v>
      </c>
      <c r="E531" s="51" t="s">
        <v>1</v>
      </c>
      <c r="F531" s="51" t="s">
        <v>257</v>
      </c>
      <c r="G531" s="51" t="s">
        <v>194</v>
      </c>
      <c r="H531" s="51" t="s">
        <v>76</v>
      </c>
      <c r="I531" s="51" t="s">
        <v>21</v>
      </c>
      <c r="J531" s="178"/>
      <c r="K531" s="178"/>
      <c r="L531" s="178"/>
    </row>
    <row r="532" spans="1:12" s="24" customFormat="1" x14ac:dyDescent="0.3">
      <c r="A532" s="175"/>
      <c r="B532" s="59" t="s">
        <v>275</v>
      </c>
      <c r="C532" s="51" t="s">
        <v>124</v>
      </c>
      <c r="D532" s="51" t="s">
        <v>41</v>
      </c>
      <c r="E532" s="51" t="s">
        <v>1</v>
      </c>
      <c r="F532" s="51" t="s">
        <v>257</v>
      </c>
      <c r="G532" s="51" t="s">
        <v>194</v>
      </c>
      <c r="H532" s="51" t="s">
        <v>76</v>
      </c>
      <c r="I532" s="51" t="s">
        <v>21</v>
      </c>
      <c r="J532" s="178">
        <v>15683</v>
      </c>
      <c r="K532" s="178">
        <v>9623.7999999999993</v>
      </c>
      <c r="L532" s="178">
        <v>9920.4</v>
      </c>
    </row>
    <row r="533" spans="1:12" s="24" customFormat="1" ht="16.149999999999999" customHeight="1" x14ac:dyDescent="0.3">
      <c r="A533" s="175"/>
      <c r="B533" s="59" t="s">
        <v>276</v>
      </c>
      <c r="C533" s="51" t="s">
        <v>124</v>
      </c>
      <c r="D533" s="51" t="s">
        <v>41</v>
      </c>
      <c r="E533" s="51" t="s">
        <v>1</v>
      </c>
      <c r="F533" s="51" t="s">
        <v>257</v>
      </c>
      <c r="G533" s="51" t="s">
        <v>194</v>
      </c>
      <c r="H533" s="51" t="s">
        <v>76</v>
      </c>
      <c r="I533" s="51" t="s">
        <v>21</v>
      </c>
      <c r="J533" s="178">
        <v>6178</v>
      </c>
      <c r="K533" s="178">
        <v>3000</v>
      </c>
      <c r="L533" s="178">
        <v>3000</v>
      </c>
    </row>
    <row r="534" spans="1:12" s="1" customFormat="1" ht="16.5" x14ac:dyDescent="0.25">
      <c r="A534" s="175" t="s">
        <v>182</v>
      </c>
      <c r="B534" s="50" t="s">
        <v>344</v>
      </c>
      <c r="C534" s="52" t="s">
        <v>124</v>
      </c>
      <c r="D534" s="52" t="s">
        <v>75</v>
      </c>
      <c r="E534" s="52" t="s">
        <v>2</v>
      </c>
      <c r="F534" s="52" t="s">
        <v>3</v>
      </c>
      <c r="G534" s="97"/>
      <c r="H534" s="97"/>
      <c r="I534" s="97"/>
      <c r="J534" s="177">
        <f>SUM(J535)</f>
        <v>40600</v>
      </c>
      <c r="K534" s="177">
        <f t="shared" ref="K534:L535" si="171">SUM(K535)</f>
        <v>0</v>
      </c>
      <c r="L534" s="177">
        <f t="shared" si="171"/>
        <v>0</v>
      </c>
    </row>
    <row r="535" spans="1:12" s="2" customFormat="1" ht="31.5" x14ac:dyDescent="0.25">
      <c r="A535" s="175" t="s">
        <v>183</v>
      </c>
      <c r="B535" s="63" t="s">
        <v>346</v>
      </c>
      <c r="C535" s="52" t="s">
        <v>124</v>
      </c>
      <c r="D535" s="52" t="s">
        <v>75</v>
      </c>
      <c r="E535" s="52" t="s">
        <v>1</v>
      </c>
      <c r="F535" s="52" t="s">
        <v>3</v>
      </c>
      <c r="G535" s="97"/>
      <c r="H535" s="97"/>
      <c r="I535" s="97"/>
      <c r="J535" s="177">
        <f>SUM(J536)</f>
        <v>40600</v>
      </c>
      <c r="K535" s="177">
        <f t="shared" si="171"/>
        <v>0</v>
      </c>
      <c r="L535" s="177">
        <f t="shared" si="171"/>
        <v>0</v>
      </c>
    </row>
    <row r="536" spans="1:12" s="24" customFormat="1" ht="18.600000000000001" customHeight="1" x14ac:dyDescent="0.3">
      <c r="A536" s="175"/>
      <c r="B536" s="59" t="s">
        <v>25</v>
      </c>
      <c r="C536" s="51" t="s">
        <v>124</v>
      </c>
      <c r="D536" s="51" t="s">
        <v>75</v>
      </c>
      <c r="E536" s="51" t="s">
        <v>1</v>
      </c>
      <c r="F536" s="51" t="s">
        <v>72</v>
      </c>
      <c r="G536" s="51" t="s">
        <v>193</v>
      </c>
      <c r="H536" s="51" t="s">
        <v>33</v>
      </c>
      <c r="I536" s="51" t="s">
        <v>33</v>
      </c>
      <c r="J536" s="178">
        <v>40600</v>
      </c>
      <c r="K536" s="178">
        <v>0</v>
      </c>
      <c r="L536" s="178">
        <v>0</v>
      </c>
    </row>
    <row r="537" spans="1:12" s="24" customFormat="1" ht="48.75" customHeight="1" x14ac:dyDescent="0.3">
      <c r="A537" s="175" t="s">
        <v>97</v>
      </c>
      <c r="B537" s="50" t="s">
        <v>564</v>
      </c>
      <c r="C537" s="52" t="s">
        <v>236</v>
      </c>
      <c r="D537" s="52" t="s">
        <v>39</v>
      </c>
      <c r="E537" s="52" t="s">
        <v>2</v>
      </c>
      <c r="F537" s="52" t="s">
        <v>3</v>
      </c>
      <c r="G537" s="153"/>
      <c r="H537" s="154"/>
      <c r="I537" s="155"/>
      <c r="J537" s="177">
        <f>SUM(J538)</f>
        <v>10.5</v>
      </c>
      <c r="K537" s="177">
        <f t="shared" ref="K537:L538" si="172">SUM(K538)</f>
        <v>11</v>
      </c>
      <c r="L537" s="177">
        <f t="shared" si="172"/>
        <v>11</v>
      </c>
    </row>
    <row r="538" spans="1:12" s="24" customFormat="1" ht="33" customHeight="1" x14ac:dyDescent="0.3">
      <c r="A538" s="175" t="s">
        <v>184</v>
      </c>
      <c r="B538" s="50" t="s">
        <v>565</v>
      </c>
      <c r="C538" s="52" t="s">
        <v>236</v>
      </c>
      <c r="D538" s="52" t="s">
        <v>41</v>
      </c>
      <c r="E538" s="52" t="s">
        <v>2</v>
      </c>
      <c r="F538" s="52" t="s">
        <v>3</v>
      </c>
      <c r="G538" s="156"/>
      <c r="H538" s="157"/>
      <c r="I538" s="158"/>
      <c r="J538" s="177">
        <f>SUM(J539)</f>
        <v>10.5</v>
      </c>
      <c r="K538" s="177">
        <f t="shared" si="172"/>
        <v>11</v>
      </c>
      <c r="L538" s="177">
        <f t="shared" si="172"/>
        <v>11</v>
      </c>
    </row>
    <row r="539" spans="1:12" s="24" customFormat="1" ht="39" customHeight="1" x14ac:dyDescent="0.3">
      <c r="A539" s="175" t="s">
        <v>185</v>
      </c>
      <c r="B539" s="63" t="s">
        <v>351</v>
      </c>
      <c r="C539" s="52" t="s">
        <v>236</v>
      </c>
      <c r="D539" s="52" t="s">
        <v>41</v>
      </c>
      <c r="E539" s="52" t="s">
        <v>1</v>
      </c>
      <c r="F539" s="52" t="s">
        <v>3</v>
      </c>
      <c r="G539" s="159"/>
      <c r="H539" s="160"/>
      <c r="I539" s="161"/>
      <c r="J539" s="177">
        <f>SUM(J540)</f>
        <v>10.5</v>
      </c>
      <c r="K539" s="177">
        <f>SUM(K540)</f>
        <v>11</v>
      </c>
      <c r="L539" s="177">
        <f>SUM(L540)</f>
        <v>11</v>
      </c>
    </row>
    <row r="540" spans="1:12" s="24" customFormat="1" ht="35.450000000000003" customHeight="1" x14ac:dyDescent="0.3">
      <c r="A540" s="175"/>
      <c r="B540" s="50" t="s">
        <v>679</v>
      </c>
      <c r="C540" s="51" t="s">
        <v>236</v>
      </c>
      <c r="D540" s="51" t="s">
        <v>41</v>
      </c>
      <c r="E540" s="51" t="s">
        <v>1</v>
      </c>
      <c r="F540" s="51" t="s">
        <v>70</v>
      </c>
      <c r="G540" s="51" t="s">
        <v>187</v>
      </c>
      <c r="H540" s="51" t="s">
        <v>21</v>
      </c>
      <c r="I540" s="51" t="s">
        <v>88</v>
      </c>
      <c r="J540" s="178">
        <v>10.5</v>
      </c>
      <c r="K540" s="178">
        <v>11</v>
      </c>
      <c r="L540" s="178">
        <v>11</v>
      </c>
    </row>
    <row r="541" spans="1:12" s="24" customFormat="1" ht="46.5" customHeight="1" x14ac:dyDescent="0.3">
      <c r="A541" s="175" t="s">
        <v>113</v>
      </c>
      <c r="B541" s="50" t="s">
        <v>428</v>
      </c>
      <c r="C541" s="52" t="s">
        <v>90</v>
      </c>
      <c r="D541" s="52" t="s">
        <v>41</v>
      </c>
      <c r="E541" s="52" t="s">
        <v>1</v>
      </c>
      <c r="F541" s="52" t="s">
        <v>3</v>
      </c>
      <c r="G541" s="52"/>
      <c r="H541" s="52"/>
      <c r="I541" s="52"/>
      <c r="J541" s="177">
        <f>J542</f>
        <v>2437</v>
      </c>
      <c r="K541" s="177">
        <f t="shared" ref="K541:L543" si="173">K542</f>
        <v>2263</v>
      </c>
      <c r="L541" s="177">
        <f t="shared" si="173"/>
        <v>2263</v>
      </c>
    </row>
    <row r="542" spans="1:12" s="24" customFormat="1" ht="46.5" customHeight="1" x14ac:dyDescent="0.3">
      <c r="A542" s="175" t="s">
        <v>230</v>
      </c>
      <c r="B542" s="50" t="s">
        <v>429</v>
      </c>
      <c r="C542" s="52" t="s">
        <v>90</v>
      </c>
      <c r="D542" s="52" t="s">
        <v>41</v>
      </c>
      <c r="E542" s="52" t="s">
        <v>1</v>
      </c>
      <c r="F542" s="52" t="s">
        <v>3</v>
      </c>
      <c r="G542" s="52"/>
      <c r="H542" s="52"/>
      <c r="I542" s="52"/>
      <c r="J542" s="177">
        <f>J543</f>
        <v>2437</v>
      </c>
      <c r="K542" s="177">
        <f t="shared" si="173"/>
        <v>2263</v>
      </c>
      <c r="L542" s="177">
        <f t="shared" si="173"/>
        <v>2263</v>
      </c>
    </row>
    <row r="543" spans="1:12" s="24" customFormat="1" ht="46.5" customHeight="1" x14ac:dyDescent="0.3">
      <c r="A543" s="175" t="s">
        <v>244</v>
      </c>
      <c r="B543" s="63" t="s">
        <v>430</v>
      </c>
      <c r="C543" s="52" t="s">
        <v>90</v>
      </c>
      <c r="D543" s="52" t="s">
        <v>41</v>
      </c>
      <c r="E543" s="52" t="s">
        <v>1</v>
      </c>
      <c r="F543" s="52" t="s">
        <v>3</v>
      </c>
      <c r="G543" s="52"/>
      <c r="H543" s="52"/>
      <c r="I543" s="52"/>
      <c r="J543" s="177">
        <f>J544</f>
        <v>2437</v>
      </c>
      <c r="K543" s="177">
        <f t="shared" si="173"/>
        <v>2263</v>
      </c>
      <c r="L543" s="177">
        <f t="shared" si="173"/>
        <v>2263</v>
      </c>
    </row>
    <row r="544" spans="1:12" s="24" customFormat="1" ht="46.5" customHeight="1" x14ac:dyDescent="0.3">
      <c r="A544" s="175"/>
      <c r="B544" s="59" t="s">
        <v>431</v>
      </c>
      <c r="C544" s="51" t="s">
        <v>90</v>
      </c>
      <c r="D544" s="51" t="s">
        <v>41</v>
      </c>
      <c r="E544" s="51" t="s">
        <v>1</v>
      </c>
      <c r="F544" s="51" t="s">
        <v>391</v>
      </c>
      <c r="G544" s="51" t="s">
        <v>198</v>
      </c>
      <c r="H544" s="51" t="s">
        <v>79</v>
      </c>
      <c r="I544" s="51" t="s">
        <v>7</v>
      </c>
      <c r="J544" s="178">
        <v>2437</v>
      </c>
      <c r="K544" s="178">
        <v>2263</v>
      </c>
      <c r="L544" s="178">
        <v>2263</v>
      </c>
    </row>
    <row r="545" spans="1:22" s="24" customFormat="1" ht="47.25" x14ac:dyDescent="0.3">
      <c r="A545" s="175" t="s">
        <v>124</v>
      </c>
      <c r="B545" s="50" t="s">
        <v>231</v>
      </c>
      <c r="C545" s="52" t="s">
        <v>232</v>
      </c>
      <c r="D545" s="52" t="s">
        <v>39</v>
      </c>
      <c r="E545" s="52" t="s">
        <v>2</v>
      </c>
      <c r="F545" s="52" t="s">
        <v>3</v>
      </c>
      <c r="G545" s="97"/>
      <c r="H545" s="97"/>
      <c r="I545" s="97"/>
      <c r="J545" s="177">
        <f>J546+J553</f>
        <v>13953.5</v>
      </c>
      <c r="K545" s="177">
        <f t="shared" ref="K545:L545" si="174">K546+K553</f>
        <v>6892.2</v>
      </c>
      <c r="L545" s="177">
        <f t="shared" si="174"/>
        <v>24558.1</v>
      </c>
    </row>
    <row r="546" spans="1:22" s="24" customFormat="1" ht="31.5" x14ac:dyDescent="0.3">
      <c r="A546" s="175" t="s">
        <v>235</v>
      </c>
      <c r="B546" s="50" t="s">
        <v>489</v>
      </c>
      <c r="C546" s="52" t="s">
        <v>232</v>
      </c>
      <c r="D546" s="52" t="s">
        <v>86</v>
      </c>
      <c r="E546" s="52" t="s">
        <v>79</v>
      </c>
      <c r="F546" s="52" t="s">
        <v>3</v>
      </c>
      <c r="G546" s="98"/>
      <c r="H546" s="99"/>
      <c r="I546" s="100"/>
      <c r="J546" s="177">
        <f>+J547+J551</f>
        <v>9188.9</v>
      </c>
      <c r="K546" s="177">
        <f t="shared" ref="K546:L546" si="175">+K547+K551</f>
        <v>1645.2</v>
      </c>
      <c r="L546" s="177">
        <f t="shared" si="175"/>
        <v>19197</v>
      </c>
      <c r="V546" s="24" t="s">
        <v>533</v>
      </c>
    </row>
    <row r="547" spans="1:22" s="46" customFormat="1" x14ac:dyDescent="0.3">
      <c r="A547" s="175"/>
      <c r="B547" s="50" t="s">
        <v>542</v>
      </c>
      <c r="C547" s="52" t="s">
        <v>232</v>
      </c>
      <c r="D547" s="52" t="s">
        <v>86</v>
      </c>
      <c r="E547" s="52" t="s">
        <v>79</v>
      </c>
      <c r="F547" s="52" t="s">
        <v>383</v>
      </c>
      <c r="G547" s="64"/>
      <c r="H547" s="65"/>
      <c r="I547" s="66"/>
      <c r="J547" s="177">
        <f>+J548+J549+J550</f>
        <v>5041.8999999999996</v>
      </c>
      <c r="K547" s="177">
        <f t="shared" ref="K547:L547" si="176">+K548+K549+K550</f>
        <v>1645.2</v>
      </c>
      <c r="L547" s="177">
        <f t="shared" si="176"/>
        <v>19197</v>
      </c>
      <c r="V547" s="46" t="s">
        <v>533</v>
      </c>
    </row>
    <row r="548" spans="1:22" s="22" customFormat="1" x14ac:dyDescent="0.3">
      <c r="A548" s="77"/>
      <c r="B548" s="59" t="s">
        <v>466</v>
      </c>
      <c r="C548" s="51" t="s">
        <v>232</v>
      </c>
      <c r="D548" s="51" t="s">
        <v>86</v>
      </c>
      <c r="E548" s="51" t="s">
        <v>79</v>
      </c>
      <c r="F548" s="51" t="s">
        <v>383</v>
      </c>
      <c r="G548" s="51" t="s">
        <v>198</v>
      </c>
      <c r="H548" s="51" t="s">
        <v>33</v>
      </c>
      <c r="I548" s="51" t="s">
        <v>4</v>
      </c>
      <c r="J548" s="178">
        <v>3234.2</v>
      </c>
      <c r="K548" s="178">
        <v>1645.2</v>
      </c>
      <c r="L548" s="178">
        <v>0</v>
      </c>
    </row>
    <row r="549" spans="1:22" s="45" customFormat="1" x14ac:dyDescent="0.3">
      <c r="A549" s="175"/>
      <c r="B549" s="59" t="s">
        <v>532</v>
      </c>
      <c r="C549" s="51" t="s">
        <v>232</v>
      </c>
      <c r="D549" s="51" t="s">
        <v>86</v>
      </c>
      <c r="E549" s="51" t="s">
        <v>79</v>
      </c>
      <c r="F549" s="51" t="s">
        <v>383</v>
      </c>
      <c r="G549" s="51" t="s">
        <v>198</v>
      </c>
      <c r="H549" s="51" t="s">
        <v>33</v>
      </c>
      <c r="I549" s="51" t="s">
        <v>4</v>
      </c>
      <c r="J549" s="178">
        <v>1807.7</v>
      </c>
      <c r="K549" s="178">
        <v>0</v>
      </c>
      <c r="L549" s="178">
        <v>0</v>
      </c>
    </row>
    <row r="550" spans="1:22" s="45" customFormat="1" x14ac:dyDescent="0.3">
      <c r="A550" s="175"/>
      <c r="B550" s="59" t="s">
        <v>532</v>
      </c>
      <c r="C550" s="51" t="s">
        <v>232</v>
      </c>
      <c r="D550" s="51" t="s">
        <v>86</v>
      </c>
      <c r="E550" s="51" t="s">
        <v>79</v>
      </c>
      <c r="F550" s="51" t="s">
        <v>383</v>
      </c>
      <c r="G550" s="51" t="s">
        <v>198</v>
      </c>
      <c r="H550" s="51" t="s">
        <v>96</v>
      </c>
      <c r="I550" s="51" t="s">
        <v>4</v>
      </c>
      <c r="J550" s="178">
        <v>0</v>
      </c>
      <c r="K550" s="178">
        <v>0</v>
      </c>
      <c r="L550" s="178">
        <v>19197</v>
      </c>
    </row>
    <row r="551" spans="1:22" s="45" customFormat="1" ht="31.5" x14ac:dyDescent="0.3">
      <c r="A551" s="175"/>
      <c r="B551" s="50" t="s">
        <v>583</v>
      </c>
      <c r="C551" s="52" t="s">
        <v>232</v>
      </c>
      <c r="D551" s="52" t="s">
        <v>86</v>
      </c>
      <c r="E551" s="52" t="s">
        <v>79</v>
      </c>
      <c r="F551" s="52" t="s">
        <v>578</v>
      </c>
      <c r="G551" s="64"/>
      <c r="H551" s="65"/>
      <c r="I551" s="66"/>
      <c r="J551" s="177">
        <f>+J552</f>
        <v>4147</v>
      </c>
      <c r="K551" s="177">
        <f t="shared" ref="K551:L551" si="177">+K552</f>
        <v>0</v>
      </c>
      <c r="L551" s="177">
        <f t="shared" si="177"/>
        <v>0</v>
      </c>
    </row>
    <row r="552" spans="1:22" s="45" customFormat="1" x14ac:dyDescent="0.3">
      <c r="A552" s="175"/>
      <c r="B552" s="59" t="s">
        <v>466</v>
      </c>
      <c r="C552" s="51" t="s">
        <v>232</v>
      </c>
      <c r="D552" s="51" t="s">
        <v>86</v>
      </c>
      <c r="E552" s="51" t="s">
        <v>79</v>
      </c>
      <c r="F552" s="51" t="s">
        <v>578</v>
      </c>
      <c r="G552" s="51" t="s">
        <v>198</v>
      </c>
      <c r="H552" s="51" t="s">
        <v>37</v>
      </c>
      <c r="I552" s="51" t="s">
        <v>21</v>
      </c>
      <c r="J552" s="178">
        <v>4147</v>
      </c>
      <c r="K552" s="178">
        <v>0</v>
      </c>
      <c r="L552" s="178">
        <v>0</v>
      </c>
    </row>
    <row r="553" spans="1:22" s="24" customFormat="1" ht="36.75" customHeight="1" x14ac:dyDescent="0.3">
      <c r="A553" s="175" t="s">
        <v>446</v>
      </c>
      <c r="B553" s="50" t="s">
        <v>233</v>
      </c>
      <c r="C553" s="52" t="s">
        <v>232</v>
      </c>
      <c r="D553" s="52" t="s">
        <v>360</v>
      </c>
      <c r="E553" s="52" t="s">
        <v>2</v>
      </c>
      <c r="F553" s="52" t="s">
        <v>3</v>
      </c>
      <c r="G553" s="97"/>
      <c r="H553" s="97"/>
      <c r="I553" s="97"/>
      <c r="J553" s="177">
        <f>J554</f>
        <v>4764.6000000000004</v>
      </c>
      <c r="K553" s="177">
        <f>K554</f>
        <v>5247</v>
      </c>
      <c r="L553" s="177">
        <f>L554</f>
        <v>5361.1</v>
      </c>
    </row>
    <row r="554" spans="1:22" s="13" customFormat="1" ht="31.5" x14ac:dyDescent="0.3">
      <c r="A554" s="175" t="s">
        <v>447</v>
      </c>
      <c r="B554" s="63" t="s">
        <v>234</v>
      </c>
      <c r="C554" s="52" t="s">
        <v>232</v>
      </c>
      <c r="D554" s="52" t="s">
        <v>360</v>
      </c>
      <c r="E554" s="52" t="s">
        <v>1</v>
      </c>
      <c r="F554" s="52" t="s">
        <v>3</v>
      </c>
      <c r="G554" s="97"/>
      <c r="H554" s="97"/>
      <c r="I554" s="97"/>
      <c r="J554" s="177">
        <f>SUM(J555)</f>
        <v>4764.6000000000004</v>
      </c>
      <c r="K554" s="177">
        <f t="shared" ref="K554:L555" si="178">SUM(K555)</f>
        <v>5247</v>
      </c>
      <c r="L554" s="177">
        <f t="shared" si="178"/>
        <v>5361.1</v>
      </c>
    </row>
    <row r="555" spans="1:22" s="4" customFormat="1" ht="47.25" x14ac:dyDescent="0.3">
      <c r="A555" s="175"/>
      <c r="B555" s="162" t="s">
        <v>323</v>
      </c>
      <c r="C555" s="52" t="s">
        <v>232</v>
      </c>
      <c r="D555" s="52" t="s">
        <v>360</v>
      </c>
      <c r="E555" s="52" t="s">
        <v>1</v>
      </c>
      <c r="F555" s="52" t="s">
        <v>359</v>
      </c>
      <c r="G555" s="97"/>
      <c r="H555" s="97"/>
      <c r="I555" s="97"/>
      <c r="J555" s="177">
        <f>SUM(J556)</f>
        <v>4764.6000000000004</v>
      </c>
      <c r="K555" s="177">
        <f t="shared" si="178"/>
        <v>5247</v>
      </c>
      <c r="L555" s="177">
        <f t="shared" si="178"/>
        <v>5361.1</v>
      </c>
    </row>
    <row r="556" spans="1:22" s="24" customFormat="1" x14ac:dyDescent="0.3">
      <c r="A556" s="175"/>
      <c r="B556" s="163" t="s">
        <v>186</v>
      </c>
      <c r="C556" s="51" t="s">
        <v>232</v>
      </c>
      <c r="D556" s="51" t="s">
        <v>360</v>
      </c>
      <c r="E556" s="51" t="s">
        <v>1</v>
      </c>
      <c r="F556" s="51" t="s">
        <v>359</v>
      </c>
      <c r="G556" s="51" t="s">
        <v>187</v>
      </c>
      <c r="H556" s="51" t="s">
        <v>21</v>
      </c>
      <c r="I556" s="51" t="s">
        <v>33</v>
      </c>
      <c r="J556" s="178">
        <v>4764.6000000000004</v>
      </c>
      <c r="K556" s="178">
        <v>5247</v>
      </c>
      <c r="L556" s="178">
        <v>5361.1</v>
      </c>
    </row>
    <row r="557" spans="1:22" s="24" customFormat="1" ht="36.6" customHeight="1" x14ac:dyDescent="0.3">
      <c r="A557" s="175" t="s">
        <v>236</v>
      </c>
      <c r="B557" s="50" t="s">
        <v>341</v>
      </c>
      <c r="C557" s="52" t="s">
        <v>342</v>
      </c>
      <c r="D557" s="52" t="s">
        <v>39</v>
      </c>
      <c r="E557" s="52" t="s">
        <v>2</v>
      </c>
      <c r="F557" s="52" t="s">
        <v>3</v>
      </c>
      <c r="G557" s="153"/>
      <c r="H557" s="154"/>
      <c r="I557" s="155"/>
      <c r="J557" s="177">
        <f>+J558</f>
        <v>3356.1</v>
      </c>
      <c r="K557" s="177">
        <f t="shared" ref="K557:L557" si="179">+K558</f>
        <v>3356.1</v>
      </c>
      <c r="L557" s="177">
        <f t="shared" si="179"/>
        <v>3356.1</v>
      </c>
    </row>
    <row r="558" spans="1:22" s="24" customFormat="1" ht="76.5" customHeight="1" x14ac:dyDescent="0.3">
      <c r="A558" s="175" t="s">
        <v>237</v>
      </c>
      <c r="B558" s="50" t="s">
        <v>490</v>
      </c>
      <c r="C558" s="52" t="s">
        <v>342</v>
      </c>
      <c r="D558" s="52" t="s">
        <v>86</v>
      </c>
      <c r="E558" s="52" t="s">
        <v>2</v>
      </c>
      <c r="F558" s="52" t="s">
        <v>3</v>
      </c>
      <c r="G558" s="109"/>
      <c r="H558" s="110"/>
      <c r="I558" s="71"/>
      <c r="J558" s="177">
        <f>J559</f>
        <v>3356.1</v>
      </c>
      <c r="K558" s="177">
        <f t="shared" ref="K558:L558" si="180">K559</f>
        <v>3356.1</v>
      </c>
      <c r="L558" s="177">
        <f t="shared" si="180"/>
        <v>3356.1</v>
      </c>
    </row>
    <row r="559" spans="1:22" s="24" customFormat="1" ht="31.5" customHeight="1" x14ac:dyDescent="0.3">
      <c r="A559" s="175"/>
      <c r="B559" s="59" t="s">
        <v>491</v>
      </c>
      <c r="C559" s="51" t="s">
        <v>342</v>
      </c>
      <c r="D559" s="51" t="s">
        <v>86</v>
      </c>
      <c r="E559" s="51" t="s">
        <v>1</v>
      </c>
      <c r="F559" s="51" t="s">
        <v>343</v>
      </c>
      <c r="G559" s="105" t="s">
        <v>198</v>
      </c>
      <c r="H559" s="51" t="s">
        <v>33</v>
      </c>
      <c r="I559" s="69" t="s">
        <v>4</v>
      </c>
      <c r="J559" s="178">
        <v>3356.1</v>
      </c>
      <c r="K559" s="178">
        <v>3356.1</v>
      </c>
      <c r="L559" s="178">
        <v>3356.1</v>
      </c>
    </row>
    <row r="560" spans="1:22" s="24" customFormat="1" ht="85.9" customHeight="1" x14ac:dyDescent="0.3">
      <c r="A560" s="175" t="s">
        <v>352</v>
      </c>
      <c r="B560" s="164" t="s">
        <v>588</v>
      </c>
      <c r="C560" s="52" t="s">
        <v>592</v>
      </c>
      <c r="D560" s="52" t="s">
        <v>41</v>
      </c>
      <c r="E560" s="52" t="s">
        <v>2</v>
      </c>
      <c r="F560" s="52" t="s">
        <v>3</v>
      </c>
      <c r="G560" s="105"/>
      <c r="H560" s="70"/>
      <c r="I560" s="69"/>
      <c r="J560" s="177">
        <f>+J561</f>
        <v>2031</v>
      </c>
      <c r="K560" s="177">
        <f t="shared" ref="K560:L560" si="181">+K561</f>
        <v>0</v>
      </c>
      <c r="L560" s="177">
        <f t="shared" si="181"/>
        <v>0</v>
      </c>
    </row>
    <row r="561" spans="1:22" s="24" customFormat="1" ht="31.5" customHeight="1" x14ac:dyDescent="0.3">
      <c r="A561" s="175" t="s">
        <v>280</v>
      </c>
      <c r="B561" s="164" t="s">
        <v>589</v>
      </c>
      <c r="C561" s="52" t="s">
        <v>592</v>
      </c>
      <c r="D561" s="52" t="s">
        <v>41</v>
      </c>
      <c r="E561" s="52" t="s">
        <v>1</v>
      </c>
      <c r="F561" s="52" t="s">
        <v>3</v>
      </c>
      <c r="G561" s="105"/>
      <c r="H561" s="70"/>
      <c r="I561" s="69"/>
      <c r="J561" s="177">
        <f>+J562</f>
        <v>2031</v>
      </c>
      <c r="K561" s="177">
        <f t="shared" ref="K561:L561" si="182">+K562</f>
        <v>0</v>
      </c>
      <c r="L561" s="177">
        <f t="shared" si="182"/>
        <v>0</v>
      </c>
    </row>
    <row r="562" spans="1:22" s="24" customFormat="1" ht="65.45" customHeight="1" x14ac:dyDescent="0.3">
      <c r="A562" s="175" t="s">
        <v>303</v>
      </c>
      <c r="B562" s="134" t="s">
        <v>590</v>
      </c>
      <c r="C562" s="52" t="s">
        <v>592</v>
      </c>
      <c r="D562" s="52" t="s">
        <v>41</v>
      </c>
      <c r="E562" s="52" t="s">
        <v>21</v>
      </c>
      <c r="F562" s="52" t="s">
        <v>3</v>
      </c>
      <c r="G562" s="105"/>
      <c r="H562" s="70"/>
      <c r="I562" s="69"/>
      <c r="J562" s="177">
        <f>+J563</f>
        <v>2031</v>
      </c>
      <c r="K562" s="177">
        <f t="shared" ref="K562:L562" si="183">+K563</f>
        <v>0</v>
      </c>
      <c r="L562" s="177">
        <f t="shared" si="183"/>
        <v>0</v>
      </c>
    </row>
    <row r="563" spans="1:22" s="24" customFormat="1" ht="51.6" customHeight="1" x14ac:dyDescent="0.3">
      <c r="A563" s="175"/>
      <c r="B563" s="50" t="s">
        <v>593</v>
      </c>
      <c r="C563" s="52" t="s">
        <v>592</v>
      </c>
      <c r="D563" s="52" t="s">
        <v>41</v>
      </c>
      <c r="E563" s="52" t="s">
        <v>21</v>
      </c>
      <c r="F563" s="52" t="s">
        <v>3</v>
      </c>
      <c r="G563" s="109"/>
      <c r="H563" s="65"/>
      <c r="I563" s="71"/>
      <c r="J563" s="177">
        <f>+J564+J565+J566</f>
        <v>2031</v>
      </c>
      <c r="K563" s="177">
        <f t="shared" ref="K563:P563" si="184">+K564</f>
        <v>0</v>
      </c>
      <c r="L563" s="177">
        <f t="shared" si="184"/>
        <v>0</v>
      </c>
      <c r="M563" s="3">
        <f t="shared" si="184"/>
        <v>0</v>
      </c>
      <c r="N563" s="3">
        <f t="shared" si="184"/>
        <v>0</v>
      </c>
      <c r="O563" s="3">
        <f t="shared" si="184"/>
        <v>0</v>
      </c>
      <c r="P563" s="3">
        <f t="shared" si="184"/>
        <v>0</v>
      </c>
    </row>
    <row r="564" spans="1:22" s="24" customFormat="1" ht="20.45" customHeight="1" x14ac:dyDescent="0.3">
      <c r="A564" s="175"/>
      <c r="B564" s="59" t="s">
        <v>591</v>
      </c>
      <c r="C564" s="51" t="s">
        <v>592</v>
      </c>
      <c r="D564" s="51" t="s">
        <v>41</v>
      </c>
      <c r="E564" s="51" t="s">
        <v>21</v>
      </c>
      <c r="F564" s="56" t="s">
        <v>339</v>
      </c>
      <c r="G564" s="51" t="s">
        <v>198</v>
      </c>
      <c r="H564" s="51" t="s">
        <v>96</v>
      </c>
      <c r="I564" s="51" t="s">
        <v>4</v>
      </c>
      <c r="J564" s="178">
        <v>981</v>
      </c>
      <c r="K564" s="178">
        <v>0</v>
      </c>
      <c r="L564" s="178">
        <v>0</v>
      </c>
    </row>
    <row r="565" spans="1:22" s="24" customFormat="1" ht="20.45" customHeight="1" x14ac:dyDescent="0.3">
      <c r="A565" s="175"/>
      <c r="B565" s="59" t="s">
        <v>591</v>
      </c>
      <c r="C565" s="51" t="s">
        <v>592</v>
      </c>
      <c r="D565" s="51" t="s">
        <v>41</v>
      </c>
      <c r="E565" s="51" t="s">
        <v>21</v>
      </c>
      <c r="F565" s="56" t="s">
        <v>605</v>
      </c>
      <c r="G565" s="51" t="s">
        <v>198</v>
      </c>
      <c r="H565" s="51" t="s">
        <v>96</v>
      </c>
      <c r="I565" s="51" t="s">
        <v>4</v>
      </c>
      <c r="J565" s="178">
        <v>100</v>
      </c>
      <c r="K565" s="178">
        <v>0</v>
      </c>
      <c r="L565" s="178">
        <v>0</v>
      </c>
    </row>
    <row r="566" spans="1:22" s="24" customFormat="1" ht="20.45" customHeight="1" x14ac:dyDescent="0.3">
      <c r="A566" s="175"/>
      <c r="B566" s="59" t="s">
        <v>591</v>
      </c>
      <c r="C566" s="51" t="s">
        <v>592</v>
      </c>
      <c r="D566" s="51" t="s">
        <v>41</v>
      </c>
      <c r="E566" s="51" t="s">
        <v>21</v>
      </c>
      <c r="F566" s="56" t="s">
        <v>329</v>
      </c>
      <c r="G566" s="51" t="s">
        <v>198</v>
      </c>
      <c r="H566" s="51" t="s">
        <v>96</v>
      </c>
      <c r="I566" s="51" t="s">
        <v>4</v>
      </c>
      <c r="J566" s="178">
        <v>950</v>
      </c>
      <c r="K566" s="178">
        <v>0</v>
      </c>
      <c r="L566" s="178">
        <v>0</v>
      </c>
    </row>
    <row r="567" spans="1:22" s="14" customFormat="1" ht="47.25" x14ac:dyDescent="0.3">
      <c r="A567" s="175" t="s">
        <v>352</v>
      </c>
      <c r="B567" s="50" t="s">
        <v>324</v>
      </c>
      <c r="C567" s="52" t="s">
        <v>325</v>
      </c>
      <c r="D567" s="52" t="s">
        <v>39</v>
      </c>
      <c r="E567" s="52" t="s">
        <v>2</v>
      </c>
      <c r="F567" s="66" t="s">
        <v>3</v>
      </c>
      <c r="G567" s="106"/>
      <c r="H567" s="107"/>
      <c r="I567" s="108"/>
      <c r="J567" s="177">
        <f>+J571+J568+J574</f>
        <v>187627.2</v>
      </c>
      <c r="K567" s="177">
        <f>+K571+K568+K574</f>
        <v>117011.6</v>
      </c>
      <c r="L567" s="177">
        <f t="shared" ref="L567" si="185">+L571+L568+L574</f>
        <v>3898</v>
      </c>
    </row>
    <row r="568" spans="1:22" s="54" customFormat="1" ht="8.25" hidden="1" customHeight="1" x14ac:dyDescent="0.3">
      <c r="A568" s="175" t="s">
        <v>280</v>
      </c>
      <c r="B568" s="50" t="s">
        <v>333</v>
      </c>
      <c r="C568" s="52" t="s">
        <v>325</v>
      </c>
      <c r="D568" s="52" t="s">
        <v>75</v>
      </c>
      <c r="E568" s="52" t="s">
        <v>2</v>
      </c>
      <c r="F568" s="52" t="s">
        <v>3</v>
      </c>
      <c r="G568" s="122"/>
      <c r="H568" s="123"/>
      <c r="I568" s="124"/>
      <c r="J568" s="177">
        <f>+J569</f>
        <v>0</v>
      </c>
      <c r="K568" s="177">
        <f>+K569</f>
        <v>30750</v>
      </c>
      <c r="L568" s="177">
        <f t="shared" ref="L568" si="186">+L569</f>
        <v>0</v>
      </c>
      <c r="V568" s="54" t="s">
        <v>533</v>
      </c>
    </row>
    <row r="569" spans="1:22" s="55" customFormat="1" ht="63" customHeight="1" x14ac:dyDescent="0.3">
      <c r="A569" s="175" t="s">
        <v>280</v>
      </c>
      <c r="B569" s="50" t="s">
        <v>495</v>
      </c>
      <c r="C569" s="52" t="s">
        <v>325</v>
      </c>
      <c r="D569" s="52" t="s">
        <v>86</v>
      </c>
      <c r="E569" s="52" t="s">
        <v>37</v>
      </c>
      <c r="F569" s="52" t="s">
        <v>3</v>
      </c>
      <c r="G569" s="64"/>
      <c r="H569" s="65"/>
      <c r="I569" s="66"/>
      <c r="J569" s="177">
        <f>J570</f>
        <v>0</v>
      </c>
      <c r="K569" s="177">
        <f>K570</f>
        <v>30750</v>
      </c>
      <c r="L569" s="177">
        <f t="shared" ref="L569" si="187">L570</f>
        <v>0</v>
      </c>
      <c r="V569" s="55" t="s">
        <v>533</v>
      </c>
    </row>
    <row r="570" spans="1:22" s="45" customFormat="1" ht="46.5" customHeight="1" x14ac:dyDescent="0.3">
      <c r="A570" s="175"/>
      <c r="B570" s="59" t="s">
        <v>543</v>
      </c>
      <c r="C570" s="51" t="s">
        <v>325</v>
      </c>
      <c r="D570" s="51" t="s">
        <v>86</v>
      </c>
      <c r="E570" s="51" t="s">
        <v>37</v>
      </c>
      <c r="F570" s="51" t="s">
        <v>496</v>
      </c>
      <c r="G570" s="133" t="s">
        <v>198</v>
      </c>
      <c r="H570" s="51" t="s">
        <v>33</v>
      </c>
      <c r="I570" s="56" t="s">
        <v>7</v>
      </c>
      <c r="J570" s="178">
        <v>0</v>
      </c>
      <c r="K570" s="178">
        <v>30750</v>
      </c>
      <c r="L570" s="178">
        <v>0</v>
      </c>
    </row>
    <row r="571" spans="1:22" s="31" customFormat="1" ht="47.25" x14ac:dyDescent="0.3">
      <c r="A571" s="175" t="s">
        <v>620</v>
      </c>
      <c r="B571" s="50" t="s">
        <v>492</v>
      </c>
      <c r="C571" s="52" t="s">
        <v>325</v>
      </c>
      <c r="D571" s="52" t="s">
        <v>86</v>
      </c>
      <c r="E571" s="52" t="s">
        <v>1</v>
      </c>
      <c r="F571" s="52" t="s">
        <v>3</v>
      </c>
      <c r="G571" s="85"/>
      <c r="H571" s="86"/>
      <c r="I571" s="87"/>
      <c r="J571" s="177">
        <f>+J572+J573</f>
        <v>176627.20000000001</v>
      </c>
      <c r="K571" s="177">
        <f t="shared" ref="K571:L571" si="188">+K572+K573</f>
        <v>86261.6</v>
      </c>
      <c r="L571" s="177">
        <f t="shared" si="188"/>
        <v>3898</v>
      </c>
    </row>
    <row r="572" spans="1:22" s="31" customFormat="1" ht="31.5" x14ac:dyDescent="0.3">
      <c r="A572" s="175"/>
      <c r="B572" s="59" t="s">
        <v>577</v>
      </c>
      <c r="C572" s="51" t="s">
        <v>325</v>
      </c>
      <c r="D572" s="51" t="s">
        <v>86</v>
      </c>
      <c r="E572" s="51" t="s">
        <v>1</v>
      </c>
      <c r="F572" s="51" t="s">
        <v>578</v>
      </c>
      <c r="G572" s="72" t="s">
        <v>198</v>
      </c>
      <c r="H572" s="60" t="s">
        <v>33</v>
      </c>
      <c r="I572" s="73" t="s">
        <v>33</v>
      </c>
      <c r="J572" s="178">
        <v>169727.2</v>
      </c>
      <c r="K572" s="178">
        <v>82363.600000000006</v>
      </c>
      <c r="L572" s="178">
        <v>0</v>
      </c>
    </row>
    <row r="573" spans="1:22" s="22" customFormat="1" ht="47.25" x14ac:dyDescent="0.3">
      <c r="A573" s="77"/>
      <c r="B573" s="50" t="s">
        <v>494</v>
      </c>
      <c r="C573" s="51" t="s">
        <v>325</v>
      </c>
      <c r="D573" s="51" t="s">
        <v>86</v>
      </c>
      <c r="E573" s="51" t="s">
        <v>1</v>
      </c>
      <c r="F573" s="51" t="s">
        <v>493</v>
      </c>
      <c r="G573" s="72" t="s">
        <v>198</v>
      </c>
      <c r="H573" s="60" t="s">
        <v>33</v>
      </c>
      <c r="I573" s="73" t="s">
        <v>7</v>
      </c>
      <c r="J573" s="178">
        <v>6900</v>
      </c>
      <c r="K573" s="178">
        <v>3898</v>
      </c>
      <c r="L573" s="178">
        <v>3898</v>
      </c>
    </row>
    <row r="574" spans="1:22" s="22" customFormat="1" ht="33" x14ac:dyDescent="0.3">
      <c r="A574" s="77"/>
      <c r="B574" s="164" t="s">
        <v>601</v>
      </c>
      <c r="C574" s="52" t="s">
        <v>325</v>
      </c>
      <c r="D574" s="52" t="s">
        <v>86</v>
      </c>
      <c r="E574" s="52" t="s">
        <v>21</v>
      </c>
      <c r="F574" s="52" t="s">
        <v>3</v>
      </c>
      <c r="G574" s="98"/>
      <c r="H574" s="99"/>
      <c r="I574" s="100"/>
      <c r="J574" s="177">
        <f>+J575</f>
        <v>11000</v>
      </c>
      <c r="K574" s="177">
        <f t="shared" ref="K574:L574" si="189">+K575</f>
        <v>0</v>
      </c>
      <c r="L574" s="177">
        <f t="shared" si="189"/>
        <v>0</v>
      </c>
    </row>
    <row r="575" spans="1:22" s="22" customFormat="1" ht="47.25" x14ac:dyDescent="0.3">
      <c r="A575" s="77"/>
      <c r="B575" s="50" t="s">
        <v>602</v>
      </c>
      <c r="C575" s="51" t="s">
        <v>325</v>
      </c>
      <c r="D575" s="51" t="s">
        <v>86</v>
      </c>
      <c r="E575" s="51" t="s">
        <v>21</v>
      </c>
      <c r="F575" s="51" t="s">
        <v>332</v>
      </c>
      <c r="G575" s="51" t="s">
        <v>198</v>
      </c>
      <c r="H575" s="51" t="s">
        <v>33</v>
      </c>
      <c r="I575" s="51" t="s">
        <v>7</v>
      </c>
      <c r="J575" s="178">
        <v>11000</v>
      </c>
      <c r="K575" s="178">
        <v>0</v>
      </c>
      <c r="L575" s="178">
        <v>0</v>
      </c>
    </row>
    <row r="576" spans="1:22" s="15" customFormat="1" ht="31.5" x14ac:dyDescent="0.3">
      <c r="A576" s="175" t="s">
        <v>361</v>
      </c>
      <c r="B576" s="50" t="s">
        <v>277</v>
      </c>
      <c r="C576" s="52" t="s">
        <v>278</v>
      </c>
      <c r="D576" s="52" t="s">
        <v>39</v>
      </c>
      <c r="E576" s="52" t="s">
        <v>2</v>
      </c>
      <c r="F576" s="52" t="s">
        <v>3</v>
      </c>
      <c r="G576" s="97"/>
      <c r="H576" s="97"/>
      <c r="I576" s="97"/>
      <c r="J576" s="177">
        <f>+J577+J579</f>
        <v>1880.2</v>
      </c>
      <c r="K576" s="177">
        <f t="shared" ref="K576:P576" si="190">+K577+K579</f>
        <v>161</v>
      </c>
      <c r="L576" s="177">
        <f t="shared" si="190"/>
        <v>0</v>
      </c>
      <c r="M576" s="49">
        <f t="shared" si="190"/>
        <v>0</v>
      </c>
      <c r="N576" s="49">
        <f t="shared" si="190"/>
        <v>0</v>
      </c>
      <c r="O576" s="49">
        <f t="shared" si="190"/>
        <v>0</v>
      </c>
      <c r="P576" s="49">
        <f t="shared" si="190"/>
        <v>0</v>
      </c>
    </row>
    <row r="577" spans="1:12" s="24" customFormat="1" ht="47.25" x14ac:dyDescent="0.3">
      <c r="A577" s="175" t="s">
        <v>362</v>
      </c>
      <c r="B577" s="50" t="s">
        <v>484</v>
      </c>
      <c r="C577" s="52" t="s">
        <v>278</v>
      </c>
      <c r="D577" s="52" t="s">
        <v>86</v>
      </c>
      <c r="E577" s="52" t="s">
        <v>1</v>
      </c>
      <c r="F577" s="52" t="s">
        <v>3</v>
      </c>
      <c r="G577" s="106"/>
      <c r="H577" s="107"/>
      <c r="I577" s="108"/>
      <c r="J577" s="177">
        <f>J578</f>
        <v>1880.2</v>
      </c>
      <c r="K577" s="177">
        <f>K578</f>
        <v>0</v>
      </c>
      <c r="L577" s="177">
        <f>L578</f>
        <v>0</v>
      </c>
    </row>
    <row r="578" spans="1:12" s="24" customFormat="1" x14ac:dyDescent="0.3">
      <c r="A578" s="175"/>
      <c r="B578" s="59" t="s">
        <v>199</v>
      </c>
      <c r="C578" s="51" t="s">
        <v>278</v>
      </c>
      <c r="D578" s="51" t="s">
        <v>86</v>
      </c>
      <c r="E578" s="51" t="s">
        <v>1</v>
      </c>
      <c r="F578" s="51" t="s">
        <v>460</v>
      </c>
      <c r="G578" s="133" t="s">
        <v>198</v>
      </c>
      <c r="H578" s="51" t="s">
        <v>96</v>
      </c>
      <c r="I578" s="56" t="s">
        <v>4</v>
      </c>
      <c r="J578" s="178">
        <v>1880.2</v>
      </c>
      <c r="K578" s="178">
        <v>0</v>
      </c>
      <c r="L578" s="178">
        <v>0</v>
      </c>
    </row>
    <row r="579" spans="1:12" s="24" customFormat="1" ht="31.5" x14ac:dyDescent="0.3">
      <c r="A579" s="175" t="s">
        <v>304</v>
      </c>
      <c r="B579" s="50" t="s">
        <v>485</v>
      </c>
      <c r="C579" s="52" t="s">
        <v>278</v>
      </c>
      <c r="D579" s="52" t="s">
        <v>86</v>
      </c>
      <c r="E579" s="52" t="s">
        <v>7</v>
      </c>
      <c r="F579" s="52" t="s">
        <v>3</v>
      </c>
      <c r="G579" s="106"/>
      <c r="H579" s="107"/>
      <c r="I579" s="108"/>
      <c r="J579" s="177">
        <f>J580</f>
        <v>0</v>
      </c>
      <c r="K579" s="177">
        <f>K580</f>
        <v>161</v>
      </c>
      <c r="L579" s="177">
        <f>L580</f>
        <v>0</v>
      </c>
    </row>
    <row r="580" spans="1:12" s="24" customFormat="1" x14ac:dyDescent="0.3">
      <c r="A580" s="175"/>
      <c r="B580" s="59" t="s">
        <v>199</v>
      </c>
      <c r="C580" s="51" t="s">
        <v>278</v>
      </c>
      <c r="D580" s="51" t="s">
        <v>86</v>
      </c>
      <c r="E580" s="51" t="s">
        <v>7</v>
      </c>
      <c r="F580" s="51" t="s">
        <v>279</v>
      </c>
      <c r="G580" s="51" t="s">
        <v>198</v>
      </c>
      <c r="H580" s="51" t="s">
        <v>96</v>
      </c>
      <c r="I580" s="51" t="s">
        <v>4</v>
      </c>
      <c r="J580" s="178">
        <v>0</v>
      </c>
      <c r="K580" s="178">
        <v>161</v>
      </c>
      <c r="L580" s="178">
        <v>0</v>
      </c>
    </row>
    <row r="581" spans="1:12" s="1" customFormat="1" ht="31.5" x14ac:dyDescent="0.25">
      <c r="A581" s="175" t="s">
        <v>556</v>
      </c>
      <c r="B581" s="50" t="s">
        <v>245</v>
      </c>
      <c r="C581" s="52" t="s">
        <v>259</v>
      </c>
      <c r="D581" s="52" t="s">
        <v>39</v>
      </c>
      <c r="E581" s="52" t="s">
        <v>2</v>
      </c>
      <c r="F581" s="52" t="s">
        <v>3</v>
      </c>
      <c r="G581" s="97"/>
      <c r="H581" s="97"/>
      <c r="I581" s="97"/>
      <c r="J581" s="177">
        <f>+J582+J592+J589</f>
        <v>29251.599999999999</v>
      </c>
      <c r="K581" s="177">
        <f>+K582+K592+K589</f>
        <v>2759</v>
      </c>
      <c r="L581" s="177">
        <f>+L582+L592+L589</f>
        <v>2950</v>
      </c>
    </row>
    <row r="582" spans="1:12" s="1" customFormat="1" ht="31.5" x14ac:dyDescent="0.25">
      <c r="A582" s="175" t="s">
        <v>557</v>
      </c>
      <c r="B582" s="50" t="s">
        <v>258</v>
      </c>
      <c r="C582" s="52" t="s">
        <v>259</v>
      </c>
      <c r="D582" s="52" t="s">
        <v>41</v>
      </c>
      <c r="E582" s="52" t="s">
        <v>2</v>
      </c>
      <c r="F582" s="52" t="s">
        <v>3</v>
      </c>
      <c r="G582" s="135"/>
      <c r="H582" s="135"/>
      <c r="I582" s="135"/>
      <c r="J582" s="177">
        <f>SUM(J583+J585)</f>
        <v>2779</v>
      </c>
      <c r="K582" s="177">
        <f t="shared" ref="K582:L582" si="191">SUM(K583+K585)</f>
        <v>2759</v>
      </c>
      <c r="L582" s="177">
        <f t="shared" si="191"/>
        <v>2870</v>
      </c>
    </row>
    <row r="583" spans="1:12" s="17" customFormat="1" ht="31.5" x14ac:dyDescent="0.25">
      <c r="A583" s="175"/>
      <c r="B583" s="50" t="s">
        <v>260</v>
      </c>
      <c r="C583" s="52" t="s">
        <v>259</v>
      </c>
      <c r="D583" s="52" t="s">
        <v>41</v>
      </c>
      <c r="E583" s="52" t="s">
        <v>2</v>
      </c>
      <c r="F583" s="64" t="s">
        <v>261</v>
      </c>
      <c r="G583" s="64"/>
      <c r="H583" s="65"/>
      <c r="I583" s="66"/>
      <c r="J583" s="177">
        <f>SUM(J584)</f>
        <v>1807</v>
      </c>
      <c r="K583" s="177">
        <f t="shared" ref="K583:L583" si="192">SUM(K584)</f>
        <v>1768</v>
      </c>
      <c r="L583" s="177">
        <f t="shared" si="192"/>
        <v>1839</v>
      </c>
    </row>
    <row r="584" spans="1:12" s="24" customFormat="1" ht="31.5" x14ac:dyDescent="0.3">
      <c r="A584" s="175"/>
      <c r="B584" s="59" t="s">
        <v>262</v>
      </c>
      <c r="C584" s="51" t="s">
        <v>259</v>
      </c>
      <c r="D584" s="51" t="s">
        <v>41</v>
      </c>
      <c r="E584" s="51" t="s">
        <v>2</v>
      </c>
      <c r="F584" s="51" t="s">
        <v>261</v>
      </c>
      <c r="G584" s="103" t="s">
        <v>189</v>
      </c>
      <c r="H584" s="103" t="s">
        <v>1</v>
      </c>
      <c r="I584" s="103" t="s">
        <v>5</v>
      </c>
      <c r="J584" s="178">
        <v>1807</v>
      </c>
      <c r="K584" s="178">
        <v>1768</v>
      </c>
      <c r="L584" s="178">
        <v>1839</v>
      </c>
    </row>
    <row r="585" spans="1:12" s="17" customFormat="1" ht="16.5" x14ac:dyDescent="0.25">
      <c r="A585" s="175"/>
      <c r="B585" s="50" t="s">
        <v>264</v>
      </c>
      <c r="C585" s="52" t="s">
        <v>259</v>
      </c>
      <c r="D585" s="52" t="s">
        <v>169</v>
      </c>
      <c r="E585" s="52" t="s">
        <v>2</v>
      </c>
      <c r="F585" s="64" t="s">
        <v>111</v>
      </c>
      <c r="G585" s="64"/>
      <c r="H585" s="65"/>
      <c r="I585" s="66"/>
      <c r="J585" s="177">
        <f>SUM(J586:J587)</f>
        <v>972</v>
      </c>
      <c r="K585" s="177">
        <f t="shared" ref="K585:L585" si="193">SUM(K586:K587)</f>
        <v>991</v>
      </c>
      <c r="L585" s="177">
        <f t="shared" si="193"/>
        <v>1031</v>
      </c>
    </row>
    <row r="586" spans="1:12" s="24" customFormat="1" ht="42" customHeight="1" x14ac:dyDescent="0.3">
      <c r="A586" s="175"/>
      <c r="B586" s="59" t="s">
        <v>216</v>
      </c>
      <c r="C586" s="51" t="s">
        <v>259</v>
      </c>
      <c r="D586" s="51" t="s">
        <v>169</v>
      </c>
      <c r="E586" s="51" t="s">
        <v>2</v>
      </c>
      <c r="F586" s="51" t="s">
        <v>111</v>
      </c>
      <c r="G586" s="68" t="s">
        <v>189</v>
      </c>
      <c r="H586" s="68" t="s">
        <v>1</v>
      </c>
      <c r="I586" s="68" t="s">
        <v>5</v>
      </c>
      <c r="J586" s="178">
        <v>941</v>
      </c>
      <c r="K586" s="178">
        <v>881</v>
      </c>
      <c r="L586" s="178">
        <v>917</v>
      </c>
    </row>
    <row r="587" spans="1:12" s="24" customFormat="1" ht="19.5" customHeight="1" x14ac:dyDescent="0.3">
      <c r="A587" s="175"/>
      <c r="B587" s="59" t="s">
        <v>186</v>
      </c>
      <c r="C587" s="51" t="s">
        <v>259</v>
      </c>
      <c r="D587" s="51" t="s">
        <v>169</v>
      </c>
      <c r="E587" s="51" t="s">
        <v>2</v>
      </c>
      <c r="F587" s="51" t="s">
        <v>111</v>
      </c>
      <c r="G587" s="103" t="s">
        <v>187</v>
      </c>
      <c r="H587" s="103" t="s">
        <v>1</v>
      </c>
      <c r="I587" s="103" t="s">
        <v>5</v>
      </c>
      <c r="J587" s="178">
        <v>31</v>
      </c>
      <c r="K587" s="178">
        <v>110</v>
      </c>
      <c r="L587" s="178">
        <v>114</v>
      </c>
    </row>
    <row r="588" spans="1:12" s="1" customFormat="1" ht="25.5" customHeight="1" x14ac:dyDescent="0.25">
      <c r="A588" s="175" t="s">
        <v>558</v>
      </c>
      <c r="B588" s="50" t="s">
        <v>251</v>
      </c>
      <c r="C588" s="52" t="s">
        <v>246</v>
      </c>
      <c r="D588" s="52" t="s">
        <v>84</v>
      </c>
      <c r="E588" s="52" t="s">
        <v>2</v>
      </c>
      <c r="F588" s="52" t="s">
        <v>3</v>
      </c>
      <c r="G588" s="135"/>
      <c r="H588" s="135"/>
      <c r="I588" s="135"/>
      <c r="J588" s="177">
        <f>SUM(J589)</f>
        <v>19</v>
      </c>
      <c r="K588" s="177">
        <f t="shared" ref="K588:L588" si="194">SUM(K589)</f>
        <v>0</v>
      </c>
      <c r="L588" s="177">
        <f t="shared" si="194"/>
        <v>80</v>
      </c>
    </row>
    <row r="589" spans="1:12" s="36" customFormat="1" ht="42" customHeight="1" x14ac:dyDescent="0.25">
      <c r="A589" s="175" t="s">
        <v>559</v>
      </c>
      <c r="B589" s="50" t="s">
        <v>252</v>
      </c>
      <c r="C589" s="52" t="s">
        <v>246</v>
      </c>
      <c r="D589" s="52" t="s">
        <v>84</v>
      </c>
      <c r="E589" s="52" t="s">
        <v>2</v>
      </c>
      <c r="F589" s="64" t="s">
        <v>247</v>
      </c>
      <c r="G589" s="64"/>
      <c r="H589" s="65"/>
      <c r="I589" s="66"/>
      <c r="J589" s="177">
        <f>SUM(J590)</f>
        <v>19</v>
      </c>
      <c r="K589" s="177">
        <f t="shared" ref="K589:L589" si="195">SUM(K590)</f>
        <v>0</v>
      </c>
      <c r="L589" s="177">
        <f t="shared" si="195"/>
        <v>80</v>
      </c>
    </row>
    <row r="590" spans="1:12" s="24" customFormat="1" x14ac:dyDescent="0.3">
      <c r="A590" s="175"/>
      <c r="B590" s="59" t="s">
        <v>186</v>
      </c>
      <c r="C590" s="51" t="s">
        <v>246</v>
      </c>
      <c r="D590" s="51" t="s">
        <v>84</v>
      </c>
      <c r="E590" s="51" t="s">
        <v>2</v>
      </c>
      <c r="F590" s="51" t="s">
        <v>247</v>
      </c>
      <c r="G590" s="68" t="s">
        <v>187</v>
      </c>
      <c r="H590" s="68" t="s">
        <v>1</v>
      </c>
      <c r="I590" s="68" t="s">
        <v>33</v>
      </c>
      <c r="J590" s="178">
        <v>19</v>
      </c>
      <c r="K590" s="178">
        <v>0</v>
      </c>
      <c r="L590" s="178">
        <v>80</v>
      </c>
    </row>
    <row r="591" spans="1:12" ht="24.6" customHeight="1" x14ac:dyDescent="0.25">
      <c r="A591" s="188"/>
      <c r="B591" s="165" t="s">
        <v>572</v>
      </c>
      <c r="C591" s="88">
        <v>99</v>
      </c>
      <c r="D591" s="88"/>
      <c r="E591" s="88"/>
      <c r="F591" s="88"/>
      <c r="G591" s="88"/>
      <c r="H591" s="88"/>
      <c r="I591" s="88"/>
      <c r="J591" s="177">
        <f>+J592</f>
        <v>26453.599999999999</v>
      </c>
      <c r="K591" s="177">
        <f t="shared" ref="K591:L591" si="196">+K592</f>
        <v>0</v>
      </c>
      <c r="L591" s="177">
        <f t="shared" si="196"/>
        <v>0</v>
      </c>
    </row>
    <row r="592" spans="1:12" x14ac:dyDescent="0.25">
      <c r="A592" s="173" t="s">
        <v>376</v>
      </c>
      <c r="B592" s="50" t="s">
        <v>572</v>
      </c>
      <c r="C592" s="52" t="s">
        <v>246</v>
      </c>
      <c r="D592" s="52" t="s">
        <v>41</v>
      </c>
      <c r="E592" s="52" t="s">
        <v>2</v>
      </c>
      <c r="F592" s="52" t="s">
        <v>3</v>
      </c>
      <c r="G592" s="166"/>
      <c r="H592" s="167"/>
      <c r="I592" s="168"/>
      <c r="J592" s="177">
        <f>+J593+J594</f>
        <v>26453.599999999999</v>
      </c>
      <c r="K592" s="177">
        <f t="shared" ref="K592:L592" si="197">+K593+K594</f>
        <v>0</v>
      </c>
      <c r="L592" s="177">
        <f t="shared" si="197"/>
        <v>0</v>
      </c>
    </row>
    <row r="593" spans="1:12" ht="90.6" customHeight="1" x14ac:dyDescent="0.25">
      <c r="A593" s="173"/>
      <c r="B593" s="50" t="s">
        <v>573</v>
      </c>
      <c r="C593" s="51" t="s">
        <v>246</v>
      </c>
      <c r="D593" s="51" t="s">
        <v>169</v>
      </c>
      <c r="E593" s="51" t="s">
        <v>2</v>
      </c>
      <c r="F593" s="51" t="s">
        <v>575</v>
      </c>
      <c r="G593" s="169">
        <v>300</v>
      </c>
      <c r="H593" s="169">
        <v>3</v>
      </c>
      <c r="I593" s="169">
        <v>10</v>
      </c>
      <c r="J593" s="178">
        <v>21950.7</v>
      </c>
      <c r="K593" s="178">
        <v>0</v>
      </c>
      <c r="L593" s="178">
        <v>0</v>
      </c>
    </row>
    <row r="594" spans="1:12" ht="59.45" customHeight="1" x14ac:dyDescent="0.25">
      <c r="A594" s="173"/>
      <c r="B594" s="50" t="s">
        <v>574</v>
      </c>
      <c r="C594" s="51" t="s">
        <v>246</v>
      </c>
      <c r="D594" s="51" t="s">
        <v>169</v>
      </c>
      <c r="E594" s="51" t="s">
        <v>2</v>
      </c>
      <c r="F594" s="51" t="s">
        <v>329</v>
      </c>
      <c r="G594" s="68" t="s">
        <v>194</v>
      </c>
      <c r="H594" s="68" t="s">
        <v>4</v>
      </c>
      <c r="I594" s="68" t="s">
        <v>76</v>
      </c>
      <c r="J594" s="178">
        <v>4502.8999999999996</v>
      </c>
      <c r="K594" s="178">
        <v>0</v>
      </c>
      <c r="L594" s="178">
        <v>0</v>
      </c>
    </row>
    <row r="595" spans="1:12" ht="16.5" x14ac:dyDescent="0.25">
      <c r="A595" s="44"/>
      <c r="B595" s="74"/>
      <c r="C595" s="67"/>
      <c r="D595" s="67"/>
      <c r="E595" s="67"/>
      <c r="F595" s="67"/>
      <c r="G595" s="67"/>
      <c r="H595" s="67"/>
      <c r="I595" s="67"/>
      <c r="J595" s="81"/>
      <c r="K595" s="81"/>
      <c r="L595" s="81"/>
    </row>
  </sheetData>
  <mergeCells count="206">
    <mergeCell ref="G588:I588"/>
    <mergeCell ref="G428:I428"/>
    <mergeCell ref="G429:I429"/>
    <mergeCell ref="G430:I430"/>
    <mergeCell ref="G432:I432"/>
    <mergeCell ref="G492:I492"/>
    <mergeCell ref="G501:I501"/>
    <mergeCell ref="G553:I553"/>
    <mergeCell ref="G554:I554"/>
    <mergeCell ref="G557:I557"/>
    <mergeCell ref="G567:I567"/>
    <mergeCell ref="G574:I574"/>
    <mergeCell ref="G473:I473"/>
    <mergeCell ref="G468:I468"/>
    <mergeCell ref="G471:I471"/>
    <mergeCell ref="G487:I487"/>
    <mergeCell ref="G486:I486"/>
    <mergeCell ref="G470:I470"/>
    <mergeCell ref="G458:I458"/>
    <mergeCell ref="G459:I459"/>
    <mergeCell ref="G474:I474"/>
    <mergeCell ref="G576:I576"/>
    <mergeCell ref="G535:I535"/>
    <mergeCell ref="G521:I521"/>
    <mergeCell ref="G592:I592"/>
    <mergeCell ref="A1:L1"/>
    <mergeCell ref="A2:L2"/>
    <mergeCell ref="G175:I175"/>
    <mergeCell ref="G180:I180"/>
    <mergeCell ref="G194:I194"/>
    <mergeCell ref="G274:I274"/>
    <mergeCell ref="G327:I327"/>
    <mergeCell ref="G328:I328"/>
    <mergeCell ref="G287:I287"/>
    <mergeCell ref="G216:I216"/>
    <mergeCell ref="G286:I286"/>
    <mergeCell ref="G266:I266"/>
    <mergeCell ref="G317:I317"/>
    <mergeCell ref="G278:I278"/>
    <mergeCell ref="G54:I54"/>
    <mergeCell ref="G86:I86"/>
    <mergeCell ref="G174:I174"/>
    <mergeCell ref="G500:I500"/>
    <mergeCell ref="G198:I198"/>
    <mergeCell ref="G267:I267"/>
    <mergeCell ref="G263:I263"/>
    <mergeCell ref="G205:I205"/>
    <mergeCell ref="G581:I581"/>
    <mergeCell ref="G568:I568"/>
    <mergeCell ref="G462:I462"/>
    <mergeCell ref="G294:I294"/>
    <mergeCell ref="G383:I383"/>
    <mergeCell ref="G268:I268"/>
    <mergeCell ref="G441:I441"/>
    <mergeCell ref="G446:I446"/>
    <mergeCell ref="G485:I485"/>
    <mergeCell ref="G513:I513"/>
    <mergeCell ref="G507:I507"/>
    <mergeCell ref="G530:I530"/>
    <mergeCell ref="G545:I545"/>
    <mergeCell ref="G555:I555"/>
    <mergeCell ref="G537:I539"/>
    <mergeCell ref="G517:I517"/>
    <mergeCell ref="G451:I451"/>
    <mergeCell ref="G482:I482"/>
    <mergeCell ref="G479:I479"/>
    <mergeCell ref="G480:I480"/>
    <mergeCell ref="G481:I481"/>
    <mergeCell ref="G534:I534"/>
    <mergeCell ref="G522:I522"/>
    <mergeCell ref="G529:I529"/>
    <mergeCell ref="G489:I489"/>
    <mergeCell ref="G490:I490"/>
    <mergeCell ref="G510:I510"/>
    <mergeCell ref="G460:I460"/>
    <mergeCell ref="G448:I448"/>
    <mergeCell ref="G201:I201"/>
    <mergeCell ref="G202:I202"/>
    <mergeCell ref="G273:I273"/>
    <mergeCell ref="G270:I270"/>
    <mergeCell ref="G212:I212"/>
    <mergeCell ref="G240:I240"/>
    <mergeCell ref="G297:I297"/>
    <mergeCell ref="G316:I316"/>
    <mergeCell ref="G378:I378"/>
    <mergeCell ref="G386:I386"/>
    <mergeCell ref="G257:I257"/>
    <mergeCell ref="G258:I258"/>
    <mergeCell ref="G265:I265"/>
    <mergeCell ref="G256:I256"/>
    <mergeCell ref="G255:I255"/>
    <mergeCell ref="G514:I514"/>
    <mergeCell ref="G475:I475"/>
    <mergeCell ref="G582:I582"/>
    <mergeCell ref="G310:I310"/>
    <mergeCell ref="G427:I427"/>
    <mergeCell ref="G393:I393"/>
    <mergeCell ref="G394:I394"/>
    <mergeCell ref="G281:I281"/>
    <mergeCell ref="G283:I283"/>
    <mergeCell ref="G298:I298"/>
    <mergeCell ref="G577:I577"/>
    <mergeCell ref="G403:I403"/>
    <mergeCell ref="G400:I400"/>
    <mergeCell ref="G346:I346"/>
    <mergeCell ref="G372:I372"/>
    <mergeCell ref="G404:I404"/>
    <mergeCell ref="G405:I405"/>
    <mergeCell ref="G399:I399"/>
    <mergeCell ref="G289:I289"/>
    <mergeCell ref="G401:I401"/>
    <mergeCell ref="G377:I377"/>
    <mergeCell ref="G301:I301"/>
    <mergeCell ref="G350:I350"/>
    <mergeCell ref="G353:I353"/>
    <mergeCell ref="G109:I109"/>
    <mergeCell ref="G116:I116"/>
    <mergeCell ref="G229:I230"/>
    <mergeCell ref="G219:I222"/>
    <mergeCell ref="G238:I238"/>
    <mergeCell ref="G235:I236"/>
    <mergeCell ref="G224:I225"/>
    <mergeCell ref="G184:I184"/>
    <mergeCell ref="G186:I186"/>
    <mergeCell ref="G189:I189"/>
    <mergeCell ref="G190:I190"/>
    <mergeCell ref="G185:I185"/>
    <mergeCell ref="G171:I171"/>
    <mergeCell ref="G217:I217"/>
    <mergeCell ref="G232:I232"/>
    <mergeCell ref="G233:I233"/>
    <mergeCell ref="G206:I206"/>
    <mergeCell ref="G209:I209"/>
    <mergeCell ref="G211:I211"/>
    <mergeCell ref="C4:F4"/>
    <mergeCell ref="G150:I150"/>
    <mergeCell ref="G153:I153"/>
    <mergeCell ref="G154:I154"/>
    <mergeCell ref="G173:I173"/>
    <mergeCell ref="G142:I142"/>
    <mergeCell ref="G143:I143"/>
    <mergeCell ref="G149:I149"/>
    <mergeCell ref="G141:I141"/>
    <mergeCell ref="G60:I60"/>
    <mergeCell ref="G61:I61"/>
    <mergeCell ref="G62:I62"/>
    <mergeCell ref="G28:I28"/>
    <mergeCell ref="G29:I29"/>
    <mergeCell ref="G30:I30"/>
    <mergeCell ref="G32:I32"/>
    <mergeCell ref="G161:I161"/>
    <mergeCell ref="G46:I46"/>
    <mergeCell ref="G76:I76"/>
    <mergeCell ref="G40:I40"/>
    <mergeCell ref="G33:I33"/>
    <mergeCell ref="G34:I34"/>
    <mergeCell ref="G104:I104"/>
    <mergeCell ref="G35:I35"/>
    <mergeCell ref="C5:F5"/>
    <mergeCell ref="G101:I101"/>
    <mergeCell ref="G91:I91"/>
    <mergeCell ref="G277:I277"/>
    <mergeCell ref="G376:I376"/>
    <mergeCell ref="G314:I314"/>
    <mergeCell ref="G339:I339"/>
    <mergeCell ref="G315:I315"/>
    <mergeCell ref="G336:I336"/>
    <mergeCell ref="G362:I362"/>
    <mergeCell ref="G358:I358"/>
    <mergeCell ref="G341:I341"/>
    <mergeCell ref="G342:I342"/>
    <mergeCell ref="G67:I67"/>
    <mergeCell ref="G208:I208"/>
    <mergeCell ref="G195:I195"/>
    <mergeCell ref="G196:I196"/>
    <mergeCell ref="G203:I203"/>
    <mergeCell ref="G280:I280"/>
    <mergeCell ref="G44:I44"/>
    <mergeCell ref="G164:I164"/>
    <mergeCell ref="G57:I57"/>
    <mergeCell ref="G288:I288"/>
    <mergeCell ref="G72:I72"/>
    <mergeCell ref="G579:I579"/>
    <mergeCell ref="G409:I409"/>
    <mergeCell ref="G546:I546"/>
    <mergeCell ref="G571:I571"/>
    <mergeCell ref="G368:I368"/>
    <mergeCell ref="G322:I322"/>
    <mergeCell ref="G447:I447"/>
    <mergeCell ref="G467:I467"/>
    <mergeCell ref="G527:I527"/>
    <mergeCell ref="G528:I528"/>
    <mergeCell ref="G449:I449"/>
    <mergeCell ref="G421:I421"/>
    <mergeCell ref="G422:I422"/>
    <mergeCell ref="G452:I452"/>
    <mergeCell ref="G454:I454"/>
    <mergeCell ref="G340:I340"/>
    <mergeCell ref="G435:I435"/>
    <mergeCell ref="G423:I423"/>
    <mergeCell ref="G424:I424"/>
    <mergeCell ref="G418:I418"/>
    <mergeCell ref="G329:I329"/>
    <mergeCell ref="G367:I367"/>
    <mergeCell ref="G392:I392"/>
    <mergeCell ref="G356:I356"/>
  </mergeCells>
  <pageMargins left="0.23622047244094491" right="0.23622047244094491" top="0.74803149606299213" bottom="0.74803149606299213" header="0.31496062992125984" footer="0.31496062992125984"/>
  <pageSetup paperSize="9" scale="4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2022-12-26T11:10:54Z</cp:lastPrinted>
  <dcterms:created xsi:type="dcterms:W3CDTF">2015-10-05T11:25:45Z</dcterms:created>
  <dcterms:modified xsi:type="dcterms:W3CDTF">2023-10-11T06:36:32Z</dcterms:modified>
</cp:coreProperties>
</file>