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_FilterDatabase" localSheetId="0" hidden="1">программы!$J$1:$J$564</definedName>
    <definedName name="_xlnm.Print_Titles" localSheetId="0">программы!$4:$4</definedName>
    <definedName name="_xlnm.Print_Area" localSheetId="0">программы!$A$1:$K$564</definedName>
  </definedNames>
  <calcPr calcId="145621"/>
</workbook>
</file>

<file path=xl/calcChain.xml><?xml version="1.0" encoding="utf-8"?>
<calcChain xmlns="http://schemas.openxmlformats.org/spreadsheetml/2006/main">
  <c r="J256" i="1" l="1"/>
  <c r="K479" i="1" l="1"/>
  <c r="K485" i="1"/>
  <c r="K512" i="1"/>
  <c r="K256" i="1"/>
  <c r="J512" i="1" l="1"/>
  <c r="K475" i="1" l="1"/>
  <c r="J115" i="1"/>
  <c r="K115" i="1"/>
  <c r="K456" i="1"/>
  <c r="K455" i="1" s="1"/>
  <c r="K454" i="1" s="1"/>
  <c r="K304" i="1"/>
  <c r="K273" i="1"/>
  <c r="K254" i="1"/>
  <c r="K250" i="1"/>
  <c r="K216" i="1"/>
  <c r="K125" i="1"/>
  <c r="K470" i="1" l="1"/>
  <c r="K469" i="1" s="1"/>
  <c r="J125" i="1"/>
  <c r="J51" i="1"/>
  <c r="J360" i="1" l="1"/>
  <c r="J362" i="1"/>
  <c r="J322" i="1"/>
  <c r="J273" i="1"/>
  <c r="J112" i="1" l="1"/>
  <c r="J545" i="1" l="1"/>
  <c r="K489" i="1" l="1"/>
  <c r="K484" i="1" s="1"/>
  <c r="L489" i="1"/>
  <c r="M489" i="1"/>
  <c r="N489" i="1"/>
  <c r="O489" i="1"/>
  <c r="J489" i="1"/>
  <c r="J493" i="1"/>
  <c r="J495" i="1"/>
  <c r="K495" i="1"/>
  <c r="K483" i="1" l="1"/>
  <c r="K83" i="1"/>
  <c r="J83" i="1"/>
  <c r="J479" i="1" l="1"/>
  <c r="K56" i="1" l="1"/>
  <c r="J56" i="1"/>
  <c r="K253" i="1" l="1"/>
  <c r="K252" i="1" s="1"/>
  <c r="J254" i="1"/>
  <c r="J253" i="1" l="1"/>
  <c r="J252" i="1" s="1"/>
  <c r="L281" i="1"/>
  <c r="M281" i="1"/>
  <c r="N281" i="1"/>
  <c r="O281" i="1"/>
  <c r="K282" i="1"/>
  <c r="K289" i="1"/>
  <c r="K281" i="1" l="1"/>
  <c r="J282" i="1"/>
  <c r="K79" i="1" l="1"/>
  <c r="J79" i="1"/>
  <c r="J121" i="1" l="1"/>
  <c r="K108" i="1"/>
  <c r="J108" i="1"/>
  <c r="J107" i="1" s="1"/>
  <c r="K95" i="1"/>
  <c r="J95" i="1"/>
  <c r="J485" i="1" l="1"/>
  <c r="J484" i="1" s="1"/>
  <c r="J129" i="1" l="1"/>
  <c r="J73" i="1"/>
  <c r="K121" i="1" l="1"/>
  <c r="K524" i="1" l="1"/>
  <c r="K523" i="1" s="1"/>
  <c r="K522" i="1" s="1"/>
  <c r="K99" i="1" l="1"/>
  <c r="J99" i="1"/>
  <c r="K88" i="1"/>
  <c r="K501" i="1"/>
  <c r="K500" i="1" s="1"/>
  <c r="K499" i="1" s="1"/>
  <c r="K498" i="1" s="1"/>
  <c r="J501" i="1"/>
  <c r="J534" i="1"/>
  <c r="J533" i="1" s="1"/>
  <c r="J483" i="1" l="1"/>
  <c r="K550" i="1"/>
  <c r="K549" i="1" s="1"/>
  <c r="J550" i="1"/>
  <c r="J549" i="1" s="1"/>
  <c r="K224" i="1" l="1"/>
  <c r="K563" i="1" l="1"/>
  <c r="J563" i="1"/>
  <c r="K448" i="1" l="1"/>
  <c r="K447" i="1" s="1"/>
  <c r="J448" i="1"/>
  <c r="J447" i="1" s="1"/>
  <c r="L149" i="1" l="1"/>
  <c r="M149" i="1"/>
  <c r="N149" i="1"/>
  <c r="O149" i="1"/>
  <c r="K150" i="1"/>
  <c r="K154" i="1"/>
  <c r="J157" i="1" l="1"/>
  <c r="J150" i="1"/>
  <c r="J154" i="1"/>
  <c r="J161" i="1"/>
  <c r="K462" i="1"/>
  <c r="K461" i="1" s="1"/>
  <c r="K453" i="1" s="1"/>
  <c r="J462" i="1"/>
  <c r="J461" i="1" s="1"/>
  <c r="J149" i="1" l="1"/>
  <c r="J537" i="1"/>
  <c r="J536" i="1" s="1"/>
  <c r="K38" i="1"/>
  <c r="L38" i="1"/>
  <c r="M38" i="1"/>
  <c r="N38" i="1"/>
  <c r="O38" i="1"/>
  <c r="J38" i="1"/>
  <c r="K129" i="1" l="1"/>
  <c r="J524" i="1" l="1"/>
  <c r="J523" i="1" s="1"/>
  <c r="J522" i="1" s="1"/>
  <c r="K528" i="1" l="1"/>
  <c r="K527" i="1" s="1"/>
  <c r="K526" i="1" s="1"/>
  <c r="J528" i="1"/>
  <c r="J527" i="1" s="1"/>
  <c r="J526" i="1" s="1"/>
  <c r="J216" i="1" l="1"/>
  <c r="J173" i="1" l="1"/>
  <c r="K466" i="1" l="1"/>
  <c r="K465" i="1" s="1"/>
  <c r="K464" i="1" s="1"/>
  <c r="J466" i="1"/>
  <c r="J465" i="1" s="1"/>
  <c r="J464" i="1" s="1"/>
  <c r="J224" i="1" l="1"/>
  <c r="J166" i="1" l="1"/>
  <c r="J289" i="1" l="1"/>
  <c r="J281" i="1" s="1"/>
  <c r="J250" i="1" l="1"/>
  <c r="J540" i="1"/>
  <c r="J539" i="1" s="1"/>
  <c r="J302" i="1" l="1"/>
  <c r="K41" i="1"/>
  <c r="J41" i="1"/>
  <c r="L6" i="1" l="1"/>
  <c r="M6" i="1"/>
  <c r="N6" i="1"/>
  <c r="O6" i="1"/>
  <c r="K533" i="1"/>
  <c r="K532" i="1" s="1"/>
  <c r="K531" i="1" s="1"/>
  <c r="J532" i="1"/>
  <c r="J531" i="1" s="1"/>
  <c r="K511" i="1"/>
  <c r="J511" i="1"/>
  <c r="J471" i="1"/>
  <c r="K322" i="1"/>
  <c r="K327" i="1"/>
  <c r="L327" i="1"/>
  <c r="L321" i="1" s="1"/>
  <c r="M327" i="1"/>
  <c r="M321" i="1" s="1"/>
  <c r="N327" i="1"/>
  <c r="N321" i="1" s="1"/>
  <c r="O327" i="1"/>
  <c r="O321" i="1" s="1"/>
  <c r="J327" i="1"/>
  <c r="K308" i="1"/>
  <c r="L308" i="1"/>
  <c r="M308" i="1"/>
  <c r="N308" i="1"/>
  <c r="O308" i="1"/>
  <c r="J308" i="1"/>
  <c r="J304" i="1"/>
  <c r="K166" i="1"/>
  <c r="K157" i="1"/>
  <c r="K149" i="1" s="1"/>
  <c r="K321" i="1" l="1"/>
  <c r="J321" i="1"/>
  <c r="K68" i="1" l="1"/>
  <c r="J68" i="1"/>
  <c r="J88" i="1"/>
  <c r="L45" i="1" l="1"/>
  <c r="M45" i="1"/>
  <c r="N45" i="1"/>
  <c r="O45" i="1"/>
  <c r="K86" i="1"/>
  <c r="J86" i="1"/>
  <c r="K33" i="1"/>
  <c r="J33" i="1"/>
  <c r="K240" i="1" l="1"/>
  <c r="K239" i="1" s="1"/>
  <c r="J240" i="1"/>
  <c r="J239" i="1" s="1"/>
  <c r="J47" i="1" l="1"/>
  <c r="L277" i="1" l="1"/>
  <c r="M277" i="1"/>
  <c r="N277" i="1"/>
  <c r="O277" i="1"/>
  <c r="J500" i="1"/>
  <c r="J499" i="1" s="1"/>
  <c r="J498" i="1" s="1"/>
  <c r="J207" i="1" l="1"/>
  <c r="J12" i="1" l="1"/>
  <c r="K286" i="1" l="1"/>
  <c r="K428" i="1" l="1"/>
  <c r="J428" i="1"/>
  <c r="K431" i="1" l="1"/>
  <c r="K427" i="1" s="1"/>
  <c r="J431" i="1"/>
  <c r="J427" i="1" s="1"/>
  <c r="K373" i="1" l="1"/>
  <c r="K372" i="1" s="1"/>
  <c r="J373" i="1"/>
  <c r="J372" i="1" s="1"/>
  <c r="L444" i="1" l="1"/>
  <c r="K192" i="1" l="1"/>
  <c r="J192" i="1"/>
  <c r="L316" i="1" l="1"/>
  <c r="J333" i="1" l="1"/>
  <c r="K547" i="1" l="1"/>
  <c r="K544" i="1" s="1"/>
  <c r="J547" i="1"/>
  <c r="J544" i="1" s="1"/>
  <c r="K543" i="1" l="1"/>
  <c r="K542" i="1" s="1"/>
  <c r="J543" i="1"/>
  <c r="J542" i="1" s="1"/>
  <c r="K355" i="1"/>
  <c r="J355" i="1"/>
  <c r="K237" i="1"/>
  <c r="K236" i="1" s="1"/>
  <c r="J134" i="1" l="1"/>
  <c r="J475" i="1" l="1"/>
  <c r="J470" i="1" s="1"/>
  <c r="J237" i="1"/>
  <c r="J236" i="1" s="1"/>
  <c r="K556" i="1"/>
  <c r="J556" i="1"/>
  <c r="K554" i="1"/>
  <c r="J554" i="1"/>
  <c r="J469" i="1" l="1"/>
  <c r="J468" i="1" s="1"/>
  <c r="K468" i="1"/>
  <c r="J553" i="1"/>
  <c r="J552" i="1" s="1"/>
  <c r="K553" i="1"/>
  <c r="K399" i="1" l="1"/>
  <c r="K398" i="1" s="1"/>
  <c r="J399" i="1"/>
  <c r="J398" i="1" s="1"/>
  <c r="K298" i="1"/>
  <c r="J298" i="1"/>
  <c r="K173" i="1"/>
  <c r="K172" i="1" s="1"/>
  <c r="K148" i="1" s="1"/>
  <c r="J172" i="1"/>
  <c r="J148" i="1" s="1"/>
  <c r="K360" i="1" l="1"/>
  <c r="K243" i="1"/>
  <c r="J243" i="1"/>
  <c r="K559" i="1"/>
  <c r="K558" i="1" s="1"/>
  <c r="K552" i="1" s="1"/>
  <c r="J559" i="1"/>
  <c r="J558" i="1" s="1"/>
  <c r="J294" i="1"/>
  <c r="J293" i="1" s="1"/>
  <c r="K302" i="1"/>
  <c r="K403" i="1"/>
  <c r="K402" i="1" s="1"/>
  <c r="K401" i="1" s="1"/>
  <c r="J403" i="1"/>
  <c r="J402" i="1" s="1"/>
  <c r="J401" i="1" s="1"/>
  <c r="K242" i="1" l="1"/>
  <c r="J242" i="1"/>
  <c r="J320" i="1"/>
  <c r="K320" i="1"/>
  <c r="J271" i="1"/>
  <c r="J270" i="1" s="1"/>
  <c r="J269" i="1" s="1"/>
  <c r="K384" i="1"/>
  <c r="K383" i="1" s="1"/>
  <c r="J384" i="1"/>
  <c r="J383" i="1" s="1"/>
  <c r="K508" i="1"/>
  <c r="K507" i="1" s="1"/>
  <c r="K506" i="1" s="1"/>
  <c r="K505" i="1" s="1"/>
  <c r="K442" i="1"/>
  <c r="K441" i="1" s="1"/>
  <c r="K440" i="1" s="1"/>
  <c r="K437" i="1"/>
  <c r="K434" i="1"/>
  <c r="K419" i="1"/>
  <c r="K415" i="1"/>
  <c r="K414" i="1" s="1"/>
  <c r="K413" i="1" s="1"/>
  <c r="K410" i="1"/>
  <c r="K409" i="1" s="1"/>
  <c r="K408" i="1" s="1"/>
  <c r="K396" i="1"/>
  <c r="K395" i="1" s="1"/>
  <c r="K393" i="1"/>
  <c r="K392" i="1" s="1"/>
  <c r="K390" i="1"/>
  <c r="K388" i="1"/>
  <c r="K381" i="1"/>
  <c r="K380" i="1" s="1"/>
  <c r="K378" i="1"/>
  <c r="K377" i="1" s="1"/>
  <c r="K370" i="1"/>
  <c r="K368" i="1"/>
  <c r="K358" i="1"/>
  <c r="K354" i="1" s="1"/>
  <c r="K349" i="1"/>
  <c r="K348" i="1" s="1"/>
  <c r="K347" i="1" s="1"/>
  <c r="K346" i="1" s="1"/>
  <c r="K344" i="1"/>
  <c r="K343" i="1" s="1"/>
  <c r="K342" i="1" s="1"/>
  <c r="K340" i="1"/>
  <c r="K333" i="1"/>
  <c r="K332" i="1" s="1"/>
  <c r="K331" i="1" s="1"/>
  <c r="K318" i="1"/>
  <c r="K314" i="1"/>
  <c r="K294" i="1"/>
  <c r="K293" i="1" s="1"/>
  <c r="K279" i="1"/>
  <c r="K278" i="1" s="1"/>
  <c r="K271" i="1"/>
  <c r="K270" i="1" s="1"/>
  <c r="K269" i="1" s="1"/>
  <c r="K248" i="1"/>
  <c r="K234" i="1"/>
  <c r="K233" i="1" s="1"/>
  <c r="K229" i="1"/>
  <c r="K228" i="1" s="1"/>
  <c r="K227" i="1" s="1"/>
  <c r="K222" i="1"/>
  <c r="K221" i="1" s="1"/>
  <c r="K215" i="1"/>
  <c r="K213" i="1"/>
  <c r="K212" i="1" s="1"/>
  <c r="K210" i="1"/>
  <c r="K209" i="1" s="1"/>
  <c r="K205" i="1"/>
  <c r="K204" i="1" s="1"/>
  <c r="K202" i="1"/>
  <c r="K201" i="1" s="1"/>
  <c r="K197" i="1"/>
  <c r="K196" i="1" s="1"/>
  <c r="K191" i="1"/>
  <c r="K189" i="1"/>
  <c r="K188" i="1" s="1"/>
  <c r="K186" i="1"/>
  <c r="K185" i="1" s="1"/>
  <c r="K183" i="1"/>
  <c r="K182" i="1" s="1"/>
  <c r="K179" i="1"/>
  <c r="K178" i="1" s="1"/>
  <c r="K177" i="1" s="1"/>
  <c r="K144" i="1"/>
  <c r="K143" i="1" s="1"/>
  <c r="K140" i="1"/>
  <c r="K139" i="1" s="1"/>
  <c r="K134" i="1"/>
  <c r="K119" i="1"/>
  <c r="K118" i="1" s="1"/>
  <c r="K114" i="1"/>
  <c r="K107" i="1"/>
  <c r="K63" i="1"/>
  <c r="K59" i="1"/>
  <c r="K51" i="1"/>
  <c r="K47" i="1"/>
  <c r="K29" i="1"/>
  <c r="K24" i="1"/>
  <c r="K19" i="1"/>
  <c r="K18" i="1" s="1"/>
  <c r="K16" i="1"/>
  <c r="K15" i="1" s="1"/>
  <c r="K10" i="1"/>
  <c r="K9" i="1" s="1"/>
  <c r="K8" i="1" s="1"/>
  <c r="J128" i="1"/>
  <c r="J279" i="1"/>
  <c r="J278" i="1" s="1"/>
  <c r="J277" i="1" s="1"/>
  <c r="J340" i="1"/>
  <c r="J63" i="1"/>
  <c r="J456" i="1"/>
  <c r="J455" i="1" s="1"/>
  <c r="J454" i="1" s="1"/>
  <c r="J453" i="1" s="1"/>
  <c r="J344" i="1"/>
  <c r="J343" i="1" s="1"/>
  <c r="J342" i="1" s="1"/>
  <c r="J508" i="1"/>
  <c r="J507" i="1" s="1"/>
  <c r="J506" i="1" s="1"/>
  <c r="J505" i="1" s="1"/>
  <c r="J191" i="1"/>
  <c r="J29" i="1"/>
  <c r="J24" i="1"/>
  <c r="J197" i="1"/>
  <c r="J196" i="1" s="1"/>
  <c r="J59" i="1"/>
  <c r="J19" i="1"/>
  <c r="J18" i="1" s="1"/>
  <c r="J144" i="1"/>
  <c r="J143" i="1" s="1"/>
  <c r="J396" i="1"/>
  <c r="J395" i="1" s="1"/>
  <c r="J119" i="1"/>
  <c r="J118" i="1" s="1"/>
  <c r="J314" i="1"/>
  <c r="J442" i="1"/>
  <c r="J441" i="1" s="1"/>
  <c r="J440" i="1" s="1"/>
  <c r="J434" i="1"/>
  <c r="J437" i="1"/>
  <c r="J419" i="1"/>
  <c r="J415" i="1"/>
  <c r="J414" i="1" s="1"/>
  <c r="J413" i="1" s="1"/>
  <c r="J410" i="1"/>
  <c r="J409" i="1" s="1"/>
  <c r="J408" i="1" s="1"/>
  <c r="J393" i="1"/>
  <c r="J392" i="1" s="1"/>
  <c r="J388" i="1"/>
  <c r="J390" i="1"/>
  <c r="J378" i="1"/>
  <c r="J377" i="1" s="1"/>
  <c r="J381" i="1"/>
  <c r="J380" i="1" s="1"/>
  <c r="J370" i="1"/>
  <c r="J368" i="1"/>
  <c r="J358" i="1"/>
  <c r="J354" i="1" s="1"/>
  <c r="J349" i="1"/>
  <c r="J348" i="1" s="1"/>
  <c r="J347" i="1" s="1"/>
  <c r="J346" i="1" s="1"/>
  <c r="J332" i="1"/>
  <c r="J331" i="1" s="1"/>
  <c r="J318" i="1"/>
  <c r="J248" i="1"/>
  <c r="J234" i="1"/>
  <c r="J233" i="1" s="1"/>
  <c r="J229" i="1"/>
  <c r="J228" i="1" s="1"/>
  <c r="J227" i="1" s="1"/>
  <c r="J222" i="1"/>
  <c r="J221" i="1" s="1"/>
  <c r="J202" i="1"/>
  <c r="J201" i="1" s="1"/>
  <c r="J205" i="1"/>
  <c r="J204" i="1" s="1"/>
  <c r="J210" i="1"/>
  <c r="J209" i="1" s="1"/>
  <c r="J213" i="1"/>
  <c r="J212" i="1" s="1"/>
  <c r="J215" i="1"/>
  <c r="J183" i="1"/>
  <c r="J182" i="1" s="1"/>
  <c r="J186" i="1"/>
  <c r="J185" i="1" s="1"/>
  <c r="J189" i="1"/>
  <c r="J188" i="1" s="1"/>
  <c r="J179" i="1"/>
  <c r="J178" i="1" s="1"/>
  <c r="J177" i="1" s="1"/>
  <c r="J140" i="1"/>
  <c r="J139" i="1" s="1"/>
  <c r="J114" i="1"/>
  <c r="J16" i="1"/>
  <c r="J15" i="1" s="1"/>
  <c r="J10" i="1"/>
  <c r="J9" i="1" s="1"/>
  <c r="J8" i="1" s="1"/>
  <c r="J106" i="1" l="1"/>
  <c r="K181" i="1"/>
  <c r="K106" i="1"/>
  <c r="K247" i="1"/>
  <c r="K246" i="1" s="1"/>
  <c r="K245" i="1" s="1"/>
  <c r="K46" i="1"/>
  <c r="K45" i="1" s="1"/>
  <c r="J268" i="1"/>
  <c r="J232" i="1"/>
  <c r="J46" i="1"/>
  <c r="J45" i="1" s="1"/>
  <c r="J23" i="1"/>
  <c r="J22" i="1" s="1"/>
  <c r="K220" i="1"/>
  <c r="K219" i="1" s="1"/>
  <c r="K277" i="1"/>
  <c r="J220" i="1"/>
  <c r="J219" i="1" s="1"/>
  <c r="J247" i="1"/>
  <c r="J246" i="1" s="1"/>
  <c r="K23" i="1"/>
  <c r="K22" i="1" s="1"/>
  <c r="K232" i="1"/>
  <c r="K231" i="1" s="1"/>
  <c r="J200" i="1"/>
  <c r="J199" i="1" s="1"/>
  <c r="K418" i="1"/>
  <c r="K417" i="1" s="1"/>
  <c r="K407" i="1" s="1"/>
  <c r="J418" i="1"/>
  <c r="J417" i="1" s="1"/>
  <c r="J407" i="1" s="1"/>
  <c r="J181" i="1"/>
  <c r="J231" i="1"/>
  <c r="K128" i="1"/>
  <c r="K127" i="1" s="1"/>
  <c r="K138" i="1"/>
  <c r="K353" i="1"/>
  <c r="K352" i="1" s="1"/>
  <c r="K367" i="1"/>
  <c r="K366" i="1" s="1"/>
  <c r="K365" i="1" s="1"/>
  <c r="K387" i="1"/>
  <c r="K386" i="1" s="1"/>
  <c r="K313" i="1"/>
  <c r="K312" i="1" s="1"/>
  <c r="K226" i="1"/>
  <c r="J226" i="1"/>
  <c r="K292" i="1"/>
  <c r="J367" i="1"/>
  <c r="J366" i="1" s="1"/>
  <c r="J365" i="1" s="1"/>
  <c r="J127" i="1"/>
  <c r="K376" i="1"/>
  <c r="J313" i="1"/>
  <c r="J312" i="1" s="1"/>
  <c r="J387" i="1"/>
  <c r="J386" i="1" s="1"/>
  <c r="J138" i="1"/>
  <c r="K14" i="1"/>
  <c r="K7" i="1" s="1"/>
  <c r="K200" i="1"/>
  <c r="K199" i="1" s="1"/>
  <c r="J376" i="1"/>
  <c r="J14" i="1"/>
  <c r="J7" i="1" s="1"/>
  <c r="K268" i="1" l="1"/>
  <c r="J21" i="1"/>
  <c r="J245" i="1"/>
  <c r="K375" i="1"/>
  <c r="J375" i="1"/>
  <c r="K21" i="1"/>
  <c r="K291" i="1"/>
  <c r="K6" i="1" l="1"/>
  <c r="J292" i="1"/>
  <c r="J291" i="1" s="1"/>
  <c r="J353" i="1"/>
  <c r="J352" i="1" s="1"/>
  <c r="J6" i="1" l="1"/>
</calcChain>
</file>

<file path=xl/sharedStrings.xml><?xml version="1.0" encoding="utf-8"?>
<sst xmlns="http://schemas.openxmlformats.org/spreadsheetml/2006/main" count="3531" uniqueCount="660">
  <si>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</si>
  <si>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</si>
  <si>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</si>
  <si>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</si>
  <si>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</si>
  <si>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</si>
  <si>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</si>
  <si>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</si>
  <si>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</si>
  <si>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</si>
  <si>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</si>
  <si>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</si>
  <si>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</si>
  <si>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</si>
  <si>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</si>
  <si>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</si>
  <si>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</si>
  <si>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</si>
  <si>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</si>
  <si>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</si>
  <si>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</si>
  <si>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</si>
  <si>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</si>
  <si>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</si>
  <si>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</si>
  <si>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</si>
  <si>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</si>
  <si>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</si>
  <si>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</si>
  <si>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</si>
  <si>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</si>
  <si>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</si>
  <si>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</si>
  <si>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</si>
  <si>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</si>
  <si>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</si>
  <si>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</si>
  <si>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</si>
  <si>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</si>
  <si>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</si>
  <si>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</si>
  <si>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</si>
  <si>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</si>
  <si>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</si>
  <si>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</si>
  <si>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</si>
  <si>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</si>
  <si>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</si>
  <si>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</si>
  <si>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</si>
  <si>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</si>
  <si>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</si>
  <si>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</si>
  <si>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</si>
  <si>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</si>
  <si>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</si>
  <si>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</si>
  <si>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</si>
  <si>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</si>
  <si>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</si>
  <si>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</si>
  <si>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</si>
  <si>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</si>
  <si>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</si>
  <si>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</si>
  <si>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</si>
  <si>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</si>
  <si>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</si>
  <si>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</si>
  <si>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</si>
  <si>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</si>
  <si>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</si>
  <si>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</si>
  <si>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</si>
  <si>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</si>
  <si>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</si>
  <si>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</si>
  <si>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</si>
  <si>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</si>
  <si>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</si>
  <si>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</si>
  <si>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</si>
  <si>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</si>
  <si>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</si>
  <si>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</si>
  <si>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</si>
  <si>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</si>
  <si>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</si>
  <si>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</si>
  <si>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</si>
  <si>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</si>
  <si>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</si>
  <si>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</si>
  <si>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</si>
  <si>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</si>
  <si>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</si>
  <si>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</si>
  <si>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</si>
  <si>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</si>
  <si>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</si>
  <si>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</si>
  <si>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</si>
  <si>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</si>
  <si>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</si>
  <si>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</si>
  <si>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</si>
  <si>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</si>
  <si>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</si>
  <si>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</si>
  <si>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</si>
  <si>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</si>
  <si>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</si>
  <si>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</si>
  <si>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</si>
  <si>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</si>
  <si>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</si>
  <si>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</si>
  <si>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</si>
  <si>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</si>
  <si>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</si>
  <si>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</si>
  <si>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</si>
  <si>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</si>
  <si>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</si>
  <si>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</si>
  <si>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</si>
  <si>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</si>
  <si>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</si>
  <si>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</si>
  <si>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</si>
  <si>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</si>
  <si>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</si>
  <si>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</si>
  <si>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</si>
  <si>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</si>
  <si>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</si>
  <si>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</si>
  <si>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</si>
  <si>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</si>
  <si>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</si>
  <si>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</si>
  <si>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</si>
  <si>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</si>
  <si>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</si>
  <si>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</si>
  <si>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</si>
  <si>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</si>
  <si>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</si>
  <si>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</si>
  <si>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</si>
  <si>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</si>
  <si>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</si>
  <si>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</si>
  <si>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</si>
  <si>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</si>
  <si>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</si>
  <si>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</si>
  <si>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</si>
  <si>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</si>
  <si>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</si>
  <si>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</si>
  <si>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</si>
  <si>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</si>
  <si>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</si>
  <si>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</si>
  <si>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</si>
  <si>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</si>
  <si>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</si>
  <si>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</si>
  <si>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</si>
  <si>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</si>
  <si>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</si>
  <si>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</si>
  <si>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</si>
  <si>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</si>
  <si>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</si>
  <si>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</si>
  <si>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</si>
  <si>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</si>
  <si>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</si>
  <si>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</si>
  <si>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</si>
  <si>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</si>
  <si>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</si>
  <si>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</si>
  <si>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</si>
  <si>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</si>
  <si>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</si>
  <si>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</si>
  <si>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</si>
  <si>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</si>
  <si>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</si>
  <si>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</si>
  <si>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</si>
  <si>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</si>
  <si>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</si>
  <si>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</si>
  <si>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</si>
  <si>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</si>
  <si>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</si>
  <si>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</si>
  <si>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</si>
  <si>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</si>
  <si>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</si>
  <si>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</si>
  <si>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</si>
  <si>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</si>
  <si>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</si>
  <si>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</si>
  <si>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</si>
  <si>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</si>
  <si>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</si>
  <si>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</si>
  <si>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</si>
  <si>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</si>
  <si>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</si>
  <si>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</si>
  <si>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</si>
  <si>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</si>
  <si>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</si>
  <si>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</si>
  <si>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</si>
  <si>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</si>
  <si>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</si>
  <si>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</si>
  <si>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</si>
  <si>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</si>
  <si>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</si>
  <si>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</si>
  <si>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</si>
  <si>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</si>
  <si>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</si>
  <si>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</si>
  <si>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</si>
  <si>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</si>
  <si>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</si>
  <si>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</si>
  <si>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</si>
  <si>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</si>
  <si>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</si>
  <si>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</si>
  <si>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</si>
  <si>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</si>
  <si>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</si>
  <si>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</si>
  <si>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</si>
  <si>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</si>
  <si>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</si>
  <si>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</si>
  <si>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</si>
  <si>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</si>
  <si>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</si>
  <si>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</si>
  <si>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</si>
  <si>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</si>
  <si>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</si>
  <si>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</si>
  <si>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</si>
  <si>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</si>
  <si>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</si>
  <si>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</si>
  <si>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</si>
  <si>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</si>
  <si>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</si>
  <si>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</si>
  <si>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</si>
  <si>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</si>
  <si>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</si>
  <si>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</si>
  <si>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</si>
  <si>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</si>
  <si>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</si>
  <si>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</si>
  <si>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</si>
  <si>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</si>
  <si>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</si>
  <si>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</si>
  <si>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</si>
  <si>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</si>
  <si>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</si>
  <si>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</si>
  <si>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</si>
  <si>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</si>
  <si>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</si>
  <si>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</si>
  <si>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</si>
  <si>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</si>
  <si>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</si>
  <si>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</si>
  <si>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</si>
  <si>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</si>
  <si>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</si>
  <si>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</si>
  <si>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</si>
  <si>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</si>
  <si>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</si>
  <si>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</si>
  <si>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</si>
  <si>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</si>
  <si>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</si>
  <si>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</si>
  <si>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</si>
  <si>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</si>
  <si>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</si>
  <si>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</si>
  <si>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</si>
  <si>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</si>
  <si>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</si>
  <si>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</si>
  <si>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</si>
  <si>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</si>
  <si>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</si>
  <si>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</si>
  <si>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</si>
  <si>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</si>
  <si>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</si>
  <si>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</si>
  <si>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</si>
  <si>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</si>
  <si>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</si>
  <si>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</si>
  <si>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</si>
  <si>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</si>
  <si>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</si>
  <si>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</si>
  <si>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</si>
  <si>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</si>
  <si>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</si>
  <si>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</si>
  <si>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</si>
  <si>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</si>
  <si>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78940</t>
  </si>
  <si>
    <t>78400</t>
  </si>
  <si>
    <t>R4660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</si>
  <si>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</si>
  <si>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</si>
  <si>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</si>
  <si>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</si>
  <si>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</si>
  <si>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</si>
  <si>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</si>
  <si>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</si>
  <si>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</si>
  <si>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</si>
  <si>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</si>
  <si>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</si>
  <si>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</si>
  <si>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</si>
  <si>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</si>
  <si>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</si>
  <si>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</si>
  <si>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</si>
  <si>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</si>
  <si>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</si>
  <si>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</si>
  <si>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</si>
  <si>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</si>
  <si>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</si>
  <si>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</si>
  <si>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</si>
  <si>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</si>
  <si>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</si>
  <si>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</si>
  <si>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</si>
  <si>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</si>
  <si>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</si>
  <si>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</si>
  <si>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</si>
  <si>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</si>
  <si>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</si>
  <si>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</si>
  <si>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</si>
  <si>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</si>
  <si>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</si>
  <si>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</si>
  <si>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</si>
  <si>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</si>
  <si>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</si>
  <si>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</si>
  <si>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</si>
  <si>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</si>
  <si>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</si>
  <si>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</si>
  <si>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</si>
  <si>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</si>
  <si>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</si>
  <si>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</si>
  <si>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</si>
  <si>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</si>
  <si>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</si>
  <si>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</si>
  <si>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</si>
  <si>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</si>
  <si>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</si>
  <si>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</si>
  <si>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</si>
  <si>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</si>
  <si>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</si>
  <si>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</si>
  <si>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</si>
  <si>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</si>
  <si>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</si>
  <si>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</si>
  <si>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</si>
  <si>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</si>
  <si>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</si>
  <si>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</si>
  <si>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</si>
  <si>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</si>
  <si>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</si>
  <si>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</si>
  <si>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</si>
  <si>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</si>
  <si>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</si>
  <si>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</si>
  <si>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</si>
  <si>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</si>
  <si>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</si>
  <si>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</si>
  <si>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</si>
  <si>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R5670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</si>
  <si>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</si>
  <si>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</si>
  <si>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</si>
  <si>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</si>
  <si>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</si>
  <si>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</si>
  <si>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</si>
  <si>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</si>
  <si>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</si>
  <si>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</si>
  <si>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</si>
  <si>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</si>
  <si>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</si>
  <si>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</si>
  <si>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</si>
  <si>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</si>
  <si>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</si>
  <si>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</si>
  <si>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</si>
  <si>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</si>
  <si>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</si>
  <si>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</si>
  <si>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</si>
  <si>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</si>
  <si>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</si>
  <si>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</si>
  <si>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</si>
  <si>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</si>
  <si>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</si>
  <si>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</si>
  <si>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</si>
  <si>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</si>
  <si>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</si>
  <si>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</si>
  <si>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</si>
  <si>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</si>
  <si>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</si>
  <si>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</si>
  <si>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</si>
  <si>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</si>
  <si>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</si>
  <si>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</si>
  <si>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</si>
  <si>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</si>
  <si>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</si>
  <si>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</si>
  <si>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</si>
  <si>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</si>
  <si>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</si>
  <si>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</si>
  <si>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</si>
  <si>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</si>
  <si>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</si>
  <si>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</si>
  <si>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</si>
  <si>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</si>
  <si>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</si>
  <si>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</si>
  <si>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</si>
  <si>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</si>
  <si>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</si>
  <si>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</si>
  <si>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</si>
  <si>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</si>
  <si>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</si>
  <si>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</si>
  <si>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</si>
  <si>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</si>
  <si>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</si>
  <si>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</si>
  <si>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</si>
  <si>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</si>
  <si>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</si>
  <si>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</si>
  <si>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</si>
  <si>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</si>
  <si>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</si>
  <si>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</si>
  <si>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</si>
  <si>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</si>
  <si>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</si>
  <si>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</si>
  <si>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</si>
  <si>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</si>
  <si>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</si>
  <si>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</si>
  <si>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</si>
  <si>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строительство и реконструкцию автодорог, ведущих к ближайшим общественно значимым объектам сельских населенных пунктов, а также к объектам производства и переработки с/х продукции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</si>
  <si>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R3720</t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</si>
  <si>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</si>
  <si>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</si>
  <si>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</si>
  <si>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</si>
  <si>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</si>
  <si>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</si>
  <si>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</si>
  <si>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</si>
  <si>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</si>
  <si>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</si>
  <si>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</si>
  <si>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</si>
  <si>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</si>
  <si>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</si>
  <si>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</si>
  <si>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</si>
  <si>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</si>
  <si>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</si>
  <si>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</si>
  <si>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</si>
  <si>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</si>
  <si>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</si>
  <si>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</si>
  <si>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</si>
  <si>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</si>
  <si>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</si>
  <si>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</si>
  <si>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</si>
  <si>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</si>
  <si>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</si>
  <si>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</si>
  <si>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</si>
  <si>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</si>
  <si>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</si>
  <si>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</si>
  <si>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</si>
  <si>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</si>
  <si>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</si>
  <si>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</si>
  <si>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</si>
  <si>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</si>
  <si>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</si>
  <si>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</si>
  <si>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</si>
  <si>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</si>
  <si>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</si>
  <si>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</si>
  <si>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</si>
  <si>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</si>
  <si>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</si>
  <si>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</si>
  <si>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t>R5672</t>
  </si>
  <si>
    <t>R5673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</si>
  <si>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</si>
  <si>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</si>
  <si>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</si>
  <si>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</si>
  <si>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</si>
  <si>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</si>
  <si>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</si>
  <si>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</si>
  <si>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</si>
  <si>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</si>
  <si>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</si>
  <si>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</si>
  <si>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</si>
  <si>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</si>
  <si>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</si>
  <si>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</si>
  <si>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</si>
  <si>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</si>
  <si>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</si>
  <si>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</si>
  <si>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</si>
  <si>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</si>
  <si>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</si>
  <si>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</si>
  <si>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</si>
  <si>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</si>
  <si>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</si>
  <si>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</si>
  <si>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</si>
  <si>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</si>
  <si>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</si>
  <si>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</si>
  <si>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</si>
  <si>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</si>
  <si>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</si>
  <si>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</si>
  <si>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</si>
  <si>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</si>
  <si>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</si>
  <si>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</si>
  <si>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</si>
  <si>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18.2</t>
  </si>
  <si>
    <t>18.2.1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</si>
  <si>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</si>
  <si>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</si>
  <si>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</si>
  <si>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</si>
  <si>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</si>
  <si>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</si>
  <si>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</si>
  <si>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</si>
  <si>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</si>
  <si>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</si>
  <si>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</si>
  <si>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</si>
  <si>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</si>
  <si>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</si>
  <si>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</si>
  <si>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</si>
  <si>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</si>
  <si>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</si>
  <si>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</si>
  <si>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</si>
  <si>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</si>
  <si>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</si>
  <si>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</si>
  <si>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</si>
  <si>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</si>
  <si>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</si>
  <si>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</si>
  <si>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</si>
  <si>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</si>
  <si>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</si>
  <si>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</si>
  <si>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</si>
  <si>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</si>
  <si>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</si>
  <si>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</si>
  <si>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</si>
  <si>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</si>
  <si>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</si>
  <si>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</si>
  <si>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</si>
  <si>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</si>
  <si>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2.3.5</t>
  </si>
  <si>
    <t>1.2.2</t>
  </si>
  <si>
    <t>19.2</t>
  </si>
  <si>
    <t>19.2.1</t>
  </si>
  <si>
    <t>План на 2020 год</t>
  </si>
  <si>
    <t>Исполнено на 01.07.20г.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</si>
  <si>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2020 год</t>
  </si>
  <si>
    <t>R4670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</si>
  <si>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(фед)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</si>
  <si>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</si>
  <si>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</si>
  <si>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(фед)</t>
    </r>
  </si>
  <si>
    <t xml:space="preserve">Приложение № 2                                                                              к Постановлению администрации Лискинского муниципального района Воронежской области      от "_14_" июля___________ 2020г. № _539__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</si>
</sst>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8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6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5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6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left" vertical="center"/>
    </xf>
    <xf numFmtId="49" fontId="36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2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 wrapText="1"/>
    </xf>
    <xf numFmtId="49" fontId="45" fillId="0" borderId="2" xfId="0" applyNumberFormat="1" applyFont="1" applyBorder="1" applyAlignment="1">
      <alignment horizontal="left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48" fillId="0" borderId="0" xfId="0" applyFont="1"/>
    <xf numFmtId="49" fontId="16" fillId="0" borderId="2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2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6" xfId="0" applyFont="1" applyBorder="1" applyAlignment="1">
      <alignment horizontal="left" vertical="center" wrapText="1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 wrapText="1"/>
    </xf>
    <xf numFmtId="164" fontId="24" fillId="0" borderId="0" xfId="0" applyNumberFormat="1" applyFont="1"/>
    <xf numFmtId="49" fontId="11" fillId="0" borderId="17" xfId="0" applyNumberFormat="1" applyFont="1" applyBorder="1" applyAlignment="1">
      <alignment horizontal="left" vertical="center"/>
    </xf>
    <xf numFmtId="0" fontId="55" fillId="2" borderId="8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0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57" fillId="0" borderId="1" xfId="0" applyFont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6" xfId="0" applyNumberFormat="1" applyFont="1" applyFill="1" applyBorder="1" applyAlignment="1">
      <alignment horizontal="center" vertical="center"/>
    </xf>
    <xf numFmtId="164" fontId="56" fillId="0" borderId="5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49" fontId="56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1" fillId="0" borderId="2" xfId="0" applyNumberFormat="1" applyFont="1" applyBorder="1" applyAlignment="1">
      <alignment horizontal="left" vertical="center"/>
    </xf>
    <xf numFmtId="0" fontId="58" fillId="0" borderId="0" xfId="0" applyFont="1"/>
    <xf numFmtId="49" fontId="59" fillId="0" borderId="2" xfId="0" applyNumberFormat="1" applyFont="1" applyBorder="1" applyAlignment="1">
      <alignment horizontal="left" vertical="center"/>
    </xf>
    <xf numFmtId="0" fontId="60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164" fontId="22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 wrapText="1"/>
    </xf>
    <xf numFmtId="164" fontId="22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top" wrapText="1"/>
    </xf>
    <xf numFmtId="49" fontId="56" fillId="0" borderId="1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49" fontId="61" fillId="0" borderId="2" xfId="0" applyNumberFormat="1" applyFont="1" applyBorder="1" applyAlignment="1">
      <alignment horizontal="left" vertical="center"/>
    </xf>
    <xf numFmtId="0" fontId="61" fillId="0" borderId="1" xfId="0" applyFont="1" applyBorder="1" applyAlignment="1">
      <alignment horizontal="center" vertical="center" wrapText="1"/>
    </xf>
    <xf numFmtId="0" fontId="61" fillId="0" borderId="1" xfId="0" applyFont="1" applyFill="1" applyBorder="1" applyAlignment="1">
      <alignment horizontal="center" vertical="center" wrapText="1"/>
    </xf>
    <xf numFmtId="0" fontId="61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8" fillId="0" borderId="1" xfId="0" applyNumberFormat="1" applyFont="1" applyBorder="1" applyAlignment="1">
      <alignment horizontal="center" vertical="center"/>
    </xf>
    <xf numFmtId="49" fontId="20" fillId="0" borderId="6" xfId="0" applyNumberFormat="1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61" fillId="0" borderId="7" xfId="0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49" fontId="12" fillId="0" borderId="1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vertical="center"/>
    </xf>
    <xf numFmtId="49" fontId="3" fillId="0" borderId="12" xfId="0" applyNumberFormat="1" applyFont="1" applyFill="1" applyBorder="1" applyAlignment="1">
      <alignment vertical="center"/>
    </xf>
    <xf numFmtId="49" fontId="3" fillId="0" borderId="5" xfId="0" applyNumberFormat="1" applyFont="1" applyFill="1" applyBorder="1" applyAlignment="1">
      <alignment vertical="center"/>
    </xf>
    <xf numFmtId="49" fontId="28" fillId="0" borderId="6" xfId="0" applyNumberFormat="1" applyFont="1" applyFill="1" applyBorder="1" applyAlignment="1">
      <alignment vertical="center"/>
    </xf>
    <xf numFmtId="49" fontId="28" fillId="0" borderId="12" xfId="0" applyNumberFormat="1" applyFont="1" applyFill="1" applyBorder="1" applyAlignment="1">
      <alignment vertical="center"/>
    </xf>
    <xf numFmtId="49" fontId="28" fillId="0" borderId="5" xfId="0" applyNumberFormat="1" applyFont="1" applyFill="1" applyBorder="1" applyAlignment="1">
      <alignment vertical="center"/>
    </xf>
    <xf numFmtId="49" fontId="11" fillId="0" borderId="6" xfId="0" applyNumberFormat="1" applyFont="1" applyFill="1" applyBorder="1" applyAlignment="1">
      <alignment vertical="center"/>
    </xf>
    <xf numFmtId="49" fontId="11" fillId="0" borderId="12" xfId="0" applyNumberFormat="1" applyFont="1" applyFill="1" applyBorder="1" applyAlignment="1">
      <alignment vertical="center"/>
    </xf>
    <xf numFmtId="49" fontId="11" fillId="0" borderId="5" xfId="0" applyNumberFormat="1" applyFont="1" applyFill="1" applyBorder="1" applyAlignment="1">
      <alignment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4" fillId="0" borderId="14" xfId="0" applyNumberFormat="1" applyFont="1" applyFill="1" applyBorder="1" applyAlignment="1">
      <alignment horizontal="center" vertical="center"/>
    </xf>
    <xf numFmtId="49" fontId="34" fillId="0" borderId="15" xfId="0" applyNumberFormat="1" applyFont="1" applyFill="1" applyBorder="1" applyAlignment="1">
      <alignment horizontal="center" vertical="center"/>
    </xf>
    <xf numFmtId="49" fontId="34" fillId="0" borderId="16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/>
    </xf>
    <xf numFmtId="49" fontId="56" fillId="0" borderId="6" xfId="0" applyNumberFormat="1" applyFont="1" applyFill="1" applyBorder="1" applyAlignment="1">
      <alignment horizontal="center" vertical="center"/>
    </xf>
    <xf numFmtId="49" fontId="56" fillId="0" borderId="12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6" xfId="0" applyNumberFormat="1" applyFont="1" applyFill="1" applyBorder="1" applyAlignment="1">
      <alignment horizontal="center" vertical="center"/>
    </xf>
    <xf numFmtId="49" fontId="22" fillId="0" borderId="12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49" fontId="20" fillId="0" borderId="8" xfId="0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12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49" fontId="17" fillId="0" borderId="14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2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6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8" fillId="0" borderId="7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45" fillId="0" borderId="6" xfId="0" applyNumberFormat="1" applyFont="1" applyFill="1" applyBorder="1" applyAlignment="1">
      <alignment horizontal="center" vertical="center"/>
    </xf>
    <xf numFmtId="49" fontId="45" fillId="0" borderId="12" xfId="0" applyNumberFormat="1" applyFont="1" applyFill="1" applyBorder="1" applyAlignment="1">
      <alignment horizontal="center" vertical="center"/>
    </xf>
    <xf numFmtId="49" fontId="45" fillId="0" borderId="5" xfId="0" applyNumberFormat="1" applyFont="1" applyFill="1" applyBorder="1" applyAlignment="1">
      <alignment horizontal="center" vertical="center"/>
    </xf>
    <xf numFmtId="49" fontId="49" fillId="0" borderId="6" xfId="0" applyNumberFormat="1" applyFont="1" applyFill="1" applyBorder="1" applyAlignment="1">
      <alignment horizontal="center" vertical="center"/>
    </xf>
    <xf numFmtId="49" fontId="49" fillId="0" borderId="12" xfId="0" applyNumberFormat="1" applyFont="1" applyFill="1" applyBorder="1" applyAlignment="1">
      <alignment horizontal="center" vertical="center"/>
    </xf>
    <xf numFmtId="49" fontId="49" fillId="0" borderId="5" xfId="0" applyNumberFormat="1" applyFont="1" applyFill="1" applyBorder="1" applyAlignment="1">
      <alignment horizontal="center" vertical="center"/>
    </xf>
    <xf numFmtId="49" fontId="51" fillId="0" borderId="6" xfId="0" applyNumberFormat="1" applyFont="1" applyFill="1" applyBorder="1" applyAlignment="1">
      <alignment horizontal="center" vertical="center"/>
    </xf>
    <xf numFmtId="49" fontId="51" fillId="0" borderId="12" xfId="0" applyNumberFormat="1" applyFont="1" applyFill="1" applyBorder="1" applyAlignment="1">
      <alignment horizontal="center" vertical="center"/>
    </xf>
    <xf numFmtId="49" fontId="51" fillId="0" borderId="5" xfId="0" applyNumberFormat="1" applyFont="1" applyFill="1" applyBorder="1" applyAlignment="1">
      <alignment horizontal="center" vertical="center"/>
    </xf>
    <xf numFmtId="49" fontId="45" fillId="0" borderId="14" xfId="0" applyNumberFormat="1" applyFont="1" applyFill="1" applyBorder="1" applyAlignment="1">
      <alignment horizontal="center" vertical="center"/>
    </xf>
    <xf numFmtId="49" fontId="45" fillId="0" borderId="15" xfId="0" applyNumberFormat="1" applyFont="1" applyFill="1" applyBorder="1" applyAlignment="1">
      <alignment horizontal="center" vertical="center"/>
    </xf>
    <xf numFmtId="49" fontId="45" fillId="0" borderId="1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9900CC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4"/>
  <sheetViews>
    <sheetView tabSelected="1" view="pageBreakPreview" topLeftCell="A34" zoomScale="90" zoomScaleNormal="90" zoomScaleSheetLayoutView="90" workbookViewId="0">
      <selection activeCell="B3" sqref="B3"/>
    </sheetView>
  </sheetViews>
  <sheetFormatPr defaultRowHeight="18.75" x14ac:dyDescent="0.25"/>
  <cols>
    <col min="1" max="1" width="7.85546875" style="6" customWidth="1"/>
    <col min="2" max="2" width="79.85546875" style="4" customWidth="1"/>
    <col min="3" max="3" width="7.28515625" style="293" customWidth="1"/>
    <col min="4" max="4" width="6.5703125" style="293" customWidth="1"/>
    <col min="5" max="5" width="7.7109375" style="19" customWidth="1"/>
    <col min="6" max="6" width="9.140625" style="19"/>
    <col min="7" max="9" width="9.140625" style="143"/>
    <col min="10" max="11" width="19.85546875" style="143" customWidth="1"/>
    <col min="12" max="12" width="10.5703125" hidden="1" customWidth="1"/>
    <col min="13" max="15" width="0" hidden="1" customWidth="1"/>
  </cols>
  <sheetData>
    <row r="1" spans="1:15" s="1" customFormat="1" ht="76.5" customHeight="1" x14ac:dyDescent="0.25">
      <c r="A1" s="340"/>
      <c r="B1" s="340"/>
      <c r="C1" s="340"/>
      <c r="D1" s="340"/>
      <c r="E1" s="340"/>
      <c r="F1" s="340"/>
      <c r="G1" s="348"/>
      <c r="H1" s="401" t="s">
        <v>659</v>
      </c>
      <c r="I1" s="401"/>
      <c r="J1" s="401"/>
      <c r="K1" s="401"/>
    </row>
    <row r="2" spans="1:15" ht="63" customHeight="1" x14ac:dyDescent="0.25">
      <c r="A2" s="407" t="s">
        <v>653</v>
      </c>
      <c r="B2" s="407"/>
      <c r="C2" s="407"/>
      <c r="D2" s="407"/>
      <c r="E2" s="407"/>
      <c r="F2" s="407"/>
      <c r="G2" s="407"/>
      <c r="H2" s="407"/>
      <c r="I2" s="407"/>
      <c r="J2" s="407"/>
      <c r="K2" s="407"/>
    </row>
    <row r="3" spans="1:15" s="1" customFormat="1" ht="33.6" customHeight="1" x14ac:dyDescent="0.25">
      <c r="A3" s="22"/>
      <c r="B3" s="22"/>
      <c r="C3" s="267"/>
      <c r="D3" s="267"/>
      <c r="E3" s="22"/>
      <c r="F3" s="22"/>
      <c r="G3" s="132"/>
      <c r="H3" s="132"/>
      <c r="I3" s="132"/>
      <c r="J3" s="132"/>
      <c r="K3" s="132"/>
    </row>
    <row r="4" spans="1:15" s="3" customFormat="1" ht="37.5" x14ac:dyDescent="0.25">
      <c r="A4" s="249" t="s">
        <v>150</v>
      </c>
      <c r="B4" s="248" t="s">
        <v>0</v>
      </c>
      <c r="C4" s="423" t="s">
        <v>145</v>
      </c>
      <c r="D4" s="423"/>
      <c r="E4" s="423"/>
      <c r="F4" s="423"/>
      <c r="G4" s="349" t="s">
        <v>146</v>
      </c>
      <c r="H4" s="349" t="s">
        <v>147</v>
      </c>
      <c r="I4" s="349" t="s">
        <v>148</v>
      </c>
      <c r="J4" s="247" t="s">
        <v>651</v>
      </c>
      <c r="K4" s="247" t="s">
        <v>652</v>
      </c>
    </row>
    <row r="5" spans="1:15" s="339" customFormat="1" ht="14.25" x14ac:dyDescent="0.25">
      <c r="A5" s="336">
        <v>1</v>
      </c>
      <c r="B5" s="337">
        <v>2</v>
      </c>
      <c r="C5" s="422" t="s">
        <v>94</v>
      </c>
      <c r="D5" s="422"/>
      <c r="E5" s="422"/>
      <c r="F5" s="422"/>
      <c r="G5" s="350">
        <v>4</v>
      </c>
      <c r="H5" s="350">
        <v>5</v>
      </c>
      <c r="I5" s="350">
        <v>6</v>
      </c>
      <c r="J5" s="338">
        <v>7</v>
      </c>
      <c r="K5" s="338">
        <v>8</v>
      </c>
    </row>
    <row r="6" spans="1:15" s="10" customFormat="1" ht="20.25" x14ac:dyDescent="0.25">
      <c r="A6" s="11"/>
      <c r="B6" s="9" t="s">
        <v>149</v>
      </c>
      <c r="C6" s="268"/>
      <c r="D6" s="268"/>
      <c r="E6" s="23"/>
      <c r="F6" s="58"/>
      <c r="G6" s="351"/>
      <c r="H6" s="352"/>
      <c r="I6" s="353"/>
      <c r="J6" s="308">
        <f>SUM(J7+J21+J199+J219+J226+J231+J245+J268+J291+J346+J352+J365+J375+J407+J453+J468+J505+J542+J552+J498+J510+J531+J464+J526+J522)</f>
        <v>2323272.1</v>
      </c>
      <c r="K6" s="308">
        <f>SUM(K7+K21+K199+K219+K226+K231+K245+K268+K291+K346+K352+K365+K375+K407+K453+K468+K505+K542+K552+K498+K510+K531+K464+K526+K522)</f>
        <v>826974.8</v>
      </c>
      <c r="L6" s="133">
        <f>SUM(L7+L21+L199+L219+L226+L231+L245+L268+L291+L346+L352+L365+L375+L407+L453+L468+L505+L542+L552+L498+L510+L531)</f>
        <v>0</v>
      </c>
      <c r="M6" s="133">
        <f>SUM(M7+M21+M199+M219+M226+M231+M245+M268+M291+M346+M352+M365+M375+M407+M453+M468+M505+M542+M552+M498+M510+M531)</f>
        <v>0</v>
      </c>
      <c r="N6" s="133">
        <f>SUM(N7+N21+N199+N219+N226+N231+N245+N268+N291+N346+N352+N365+N375+N407+N453+N468+N505+N542+N552+N498+N510+N531)</f>
        <v>0</v>
      </c>
      <c r="O6" s="133">
        <f>SUM(O7+O21+O199+O219+O226+O231+O245+O268+O291+O346+O352+O365+O375+O407+O453+O468+O505+O542+O552+O498+O510+O531)</f>
        <v>0</v>
      </c>
    </row>
    <row r="7" spans="1:15" s="2" customFormat="1" ht="37.5" x14ac:dyDescent="0.25">
      <c r="A7" s="12">
        <v>1</v>
      </c>
      <c r="B7" s="20" t="s">
        <v>4</v>
      </c>
      <c r="C7" s="269" t="s">
        <v>1</v>
      </c>
      <c r="D7" s="269">
        <v>0</v>
      </c>
      <c r="E7" s="24" t="s">
        <v>2</v>
      </c>
      <c r="F7" s="59" t="s">
        <v>3</v>
      </c>
      <c r="G7" s="354"/>
      <c r="H7" s="355"/>
      <c r="I7" s="356"/>
      <c r="J7" s="130">
        <f>SUM(J8+J14)</f>
        <v>1789.5</v>
      </c>
      <c r="K7" s="130">
        <f>SUM(K8+K14)</f>
        <v>521.4</v>
      </c>
    </row>
    <row r="8" spans="1:15" s="2" customFormat="1" ht="37.5" x14ac:dyDescent="0.25">
      <c r="A8" s="13" t="s">
        <v>151</v>
      </c>
      <c r="B8" s="18" t="s">
        <v>5</v>
      </c>
      <c r="C8" s="270" t="s">
        <v>1</v>
      </c>
      <c r="D8" s="270">
        <v>1</v>
      </c>
      <c r="E8" s="25" t="s">
        <v>2</v>
      </c>
      <c r="F8" s="60" t="s">
        <v>3</v>
      </c>
      <c r="G8" s="354"/>
      <c r="H8" s="355"/>
      <c r="I8" s="356"/>
      <c r="J8" s="129">
        <f>+J9+J12</f>
        <v>1710.5</v>
      </c>
      <c r="K8" s="129">
        <f t="shared" ref="K8" si="0">SUM(K9)</f>
        <v>521.4</v>
      </c>
    </row>
    <row r="9" spans="1:15" s="67" customFormat="1" ht="39" x14ac:dyDescent="0.25">
      <c r="A9" s="63" t="s">
        <v>152</v>
      </c>
      <c r="B9" s="64" t="s">
        <v>241</v>
      </c>
      <c r="C9" s="271" t="s">
        <v>1</v>
      </c>
      <c r="D9" s="271">
        <v>1</v>
      </c>
      <c r="E9" s="77" t="s">
        <v>1</v>
      </c>
      <c r="F9" s="66" t="s">
        <v>3</v>
      </c>
      <c r="G9" s="357"/>
      <c r="H9" s="358"/>
      <c r="I9" s="359"/>
      <c r="J9" s="131">
        <f>SUM(J10)</f>
        <v>1710.5</v>
      </c>
      <c r="K9" s="131">
        <f t="shared" ref="K9:K10" si="1">SUM(K10)</f>
        <v>521.4</v>
      </c>
    </row>
    <row r="10" spans="1:15" s="71" customFormat="1" ht="17.25" x14ac:dyDescent="0.3">
      <c r="A10" s="16"/>
      <c r="B10" s="41" t="s">
        <v>6</v>
      </c>
      <c r="C10" s="272" t="s">
        <v>1</v>
      </c>
      <c r="D10" s="272">
        <v>1</v>
      </c>
      <c r="E10" s="70" t="s">
        <v>1</v>
      </c>
      <c r="F10" s="72">
        <v>80900</v>
      </c>
      <c r="G10" s="360"/>
      <c r="H10" s="361"/>
      <c r="I10" s="362"/>
      <c r="J10" s="92">
        <f>SUM(J11)</f>
        <v>1710.5</v>
      </c>
      <c r="K10" s="92">
        <f t="shared" si="1"/>
        <v>521.4</v>
      </c>
    </row>
    <row r="11" spans="1:15" s="8" customFormat="1" ht="15.6" customHeight="1" x14ac:dyDescent="0.3">
      <c r="A11" s="14"/>
      <c r="B11" s="17" t="s">
        <v>210</v>
      </c>
      <c r="C11" s="273" t="s">
        <v>1</v>
      </c>
      <c r="D11" s="273" t="s">
        <v>51</v>
      </c>
      <c r="E11" s="27" t="s">
        <v>1</v>
      </c>
      <c r="F11" s="27" t="s">
        <v>9</v>
      </c>
      <c r="G11" s="363">
        <v>200</v>
      </c>
      <c r="H11" s="363" t="s">
        <v>7</v>
      </c>
      <c r="I11" s="363" t="s">
        <v>107</v>
      </c>
      <c r="J11" s="28">
        <v>1710.5</v>
      </c>
      <c r="K11" s="28">
        <v>521.4</v>
      </c>
      <c r="L11" s="8">
        <v>450</v>
      </c>
      <c r="M11" s="8">
        <v>468</v>
      </c>
    </row>
    <row r="12" spans="1:15" s="8" customFormat="1" ht="19.5" x14ac:dyDescent="0.3">
      <c r="A12" s="63" t="s">
        <v>359</v>
      </c>
      <c r="B12" s="111" t="s">
        <v>357</v>
      </c>
      <c r="C12" s="274" t="s">
        <v>1</v>
      </c>
      <c r="D12" s="274" t="s">
        <v>51</v>
      </c>
      <c r="E12" s="112" t="s">
        <v>28</v>
      </c>
      <c r="F12" s="112" t="s">
        <v>9</v>
      </c>
      <c r="G12" s="364"/>
      <c r="H12" s="364"/>
      <c r="I12" s="364"/>
      <c r="J12" s="136">
        <f>+J13</f>
        <v>0</v>
      </c>
      <c r="K12" s="137"/>
    </row>
    <row r="13" spans="1:15" s="8" customFormat="1" ht="31.5" x14ac:dyDescent="0.3">
      <c r="A13" s="14"/>
      <c r="B13" s="104" t="s">
        <v>358</v>
      </c>
      <c r="C13" s="273" t="s">
        <v>1</v>
      </c>
      <c r="D13" s="273" t="s">
        <v>51</v>
      </c>
      <c r="E13" s="27" t="s">
        <v>28</v>
      </c>
      <c r="F13" s="27" t="s">
        <v>9</v>
      </c>
      <c r="G13" s="363" t="s">
        <v>211</v>
      </c>
      <c r="H13" s="363" t="s">
        <v>7</v>
      </c>
      <c r="I13" s="363" t="s">
        <v>107</v>
      </c>
      <c r="J13" s="28"/>
      <c r="K13" s="28"/>
    </row>
    <row r="14" spans="1:15" s="2" customFormat="1" ht="75" x14ac:dyDescent="0.25">
      <c r="A14" s="13" t="s">
        <v>153</v>
      </c>
      <c r="B14" s="18" t="s">
        <v>10</v>
      </c>
      <c r="C14" s="270" t="s">
        <v>1</v>
      </c>
      <c r="D14" s="270">
        <v>2</v>
      </c>
      <c r="E14" s="25" t="s">
        <v>2</v>
      </c>
      <c r="F14" s="25" t="s">
        <v>3</v>
      </c>
      <c r="G14" s="399"/>
      <c r="H14" s="399"/>
      <c r="I14" s="399"/>
      <c r="J14" s="129">
        <f>SUM(J15+J18)</f>
        <v>79</v>
      </c>
      <c r="K14" s="129">
        <f t="shared" ref="K14" si="2">SUM(K15+K18)</f>
        <v>0</v>
      </c>
    </row>
    <row r="15" spans="1:15" s="67" customFormat="1" ht="58.5" x14ac:dyDescent="0.25">
      <c r="A15" s="63" t="s">
        <v>154</v>
      </c>
      <c r="B15" s="64" t="s">
        <v>242</v>
      </c>
      <c r="C15" s="271" t="s">
        <v>1</v>
      </c>
      <c r="D15" s="271">
        <v>2</v>
      </c>
      <c r="E15" s="77" t="s">
        <v>1</v>
      </c>
      <c r="F15" s="65" t="s">
        <v>3</v>
      </c>
      <c r="G15" s="398"/>
      <c r="H15" s="398"/>
      <c r="I15" s="398"/>
      <c r="J15" s="131">
        <f>SUM(J16)</f>
        <v>20</v>
      </c>
      <c r="K15" s="131">
        <f t="shared" ref="K15:K16" si="3">SUM(K16)</f>
        <v>0</v>
      </c>
    </row>
    <row r="16" spans="1:15" s="71" customFormat="1" ht="17.25" x14ac:dyDescent="0.3">
      <c r="A16" s="16"/>
      <c r="B16" s="41" t="s">
        <v>6</v>
      </c>
      <c r="C16" s="272" t="s">
        <v>1</v>
      </c>
      <c r="D16" s="272">
        <v>2</v>
      </c>
      <c r="E16" s="70" t="s">
        <v>1</v>
      </c>
      <c r="F16" s="70">
        <v>80900</v>
      </c>
      <c r="G16" s="400"/>
      <c r="H16" s="400"/>
      <c r="I16" s="400"/>
      <c r="J16" s="92">
        <f>SUM(J17)</f>
        <v>20</v>
      </c>
      <c r="K16" s="92">
        <f t="shared" si="3"/>
        <v>0</v>
      </c>
    </row>
    <row r="17" spans="1:14" s="8" customFormat="1" ht="17.25" x14ac:dyDescent="0.3">
      <c r="A17" s="14"/>
      <c r="B17" s="17" t="s">
        <v>210</v>
      </c>
      <c r="C17" s="273" t="s">
        <v>1</v>
      </c>
      <c r="D17" s="273" t="s">
        <v>85</v>
      </c>
      <c r="E17" s="27" t="s">
        <v>1</v>
      </c>
      <c r="F17" s="27" t="s">
        <v>9</v>
      </c>
      <c r="G17" s="224" t="s">
        <v>211</v>
      </c>
      <c r="H17" s="224" t="s">
        <v>7</v>
      </c>
      <c r="I17" s="224" t="s">
        <v>107</v>
      </c>
      <c r="J17" s="28">
        <v>20</v>
      </c>
      <c r="K17" s="28">
        <v>0</v>
      </c>
    </row>
    <row r="18" spans="1:14" s="67" customFormat="1" ht="39" x14ac:dyDescent="0.25">
      <c r="A18" s="63" t="s">
        <v>648</v>
      </c>
      <c r="B18" s="64" t="s">
        <v>11</v>
      </c>
      <c r="C18" s="271" t="s">
        <v>1</v>
      </c>
      <c r="D18" s="271">
        <v>2</v>
      </c>
      <c r="E18" s="77" t="s">
        <v>12</v>
      </c>
      <c r="F18" s="65" t="s">
        <v>3</v>
      </c>
      <c r="G18" s="398"/>
      <c r="H18" s="398"/>
      <c r="I18" s="398"/>
      <c r="J18" s="131">
        <f>SUM(J19)</f>
        <v>59</v>
      </c>
      <c r="K18" s="131">
        <f t="shared" ref="K18:K19" si="4">SUM(K19)</f>
        <v>0</v>
      </c>
    </row>
    <row r="19" spans="1:14" s="71" customFormat="1" ht="17.25" x14ac:dyDescent="0.3">
      <c r="A19" s="16"/>
      <c r="B19" s="41" t="s">
        <v>6</v>
      </c>
      <c r="C19" s="272" t="s">
        <v>1</v>
      </c>
      <c r="D19" s="272">
        <v>2</v>
      </c>
      <c r="E19" s="70" t="s">
        <v>12</v>
      </c>
      <c r="F19" s="70">
        <v>80900</v>
      </c>
      <c r="G19" s="400"/>
      <c r="H19" s="400"/>
      <c r="I19" s="400"/>
      <c r="J19" s="92">
        <f>SUM(J20)</f>
        <v>59</v>
      </c>
      <c r="K19" s="92">
        <f t="shared" si="4"/>
        <v>0</v>
      </c>
    </row>
    <row r="20" spans="1:14" s="8" customFormat="1" ht="17.25" x14ac:dyDescent="0.3">
      <c r="A20" s="14"/>
      <c r="B20" s="17" t="s">
        <v>210</v>
      </c>
      <c r="C20" s="273" t="s">
        <v>1</v>
      </c>
      <c r="D20" s="273" t="s">
        <v>85</v>
      </c>
      <c r="E20" s="27" t="s">
        <v>12</v>
      </c>
      <c r="F20" s="27" t="s">
        <v>9</v>
      </c>
      <c r="G20" s="224" t="s">
        <v>211</v>
      </c>
      <c r="H20" s="224" t="s">
        <v>7</v>
      </c>
      <c r="I20" s="224" t="s">
        <v>107</v>
      </c>
      <c r="J20" s="28">
        <v>59</v>
      </c>
      <c r="K20" s="28">
        <v>0</v>
      </c>
    </row>
    <row r="21" spans="1:14" s="2" customFormat="1" x14ac:dyDescent="0.25">
      <c r="A21" s="12" t="s">
        <v>85</v>
      </c>
      <c r="B21" s="20" t="s">
        <v>13</v>
      </c>
      <c r="C21" s="269" t="s">
        <v>12</v>
      </c>
      <c r="D21" s="269">
        <v>0</v>
      </c>
      <c r="E21" s="24" t="s">
        <v>2</v>
      </c>
      <c r="F21" s="24" t="s">
        <v>3</v>
      </c>
      <c r="G21" s="399"/>
      <c r="H21" s="399"/>
      <c r="I21" s="399"/>
      <c r="J21" s="130">
        <f>+J22+J45+J106+J127+J138+J148+J177+J181</f>
        <v>1376425.2999999998</v>
      </c>
      <c r="K21" s="130">
        <f>+K22+K45+K106+K127+K138+K148+K177+K181</f>
        <v>582972.30000000005</v>
      </c>
    </row>
    <row r="22" spans="1:14" s="2" customFormat="1" x14ac:dyDescent="0.25">
      <c r="A22" s="13" t="s">
        <v>155</v>
      </c>
      <c r="B22" s="18" t="s">
        <v>14</v>
      </c>
      <c r="C22" s="270" t="s">
        <v>12</v>
      </c>
      <c r="D22" s="270">
        <v>1</v>
      </c>
      <c r="E22" s="25" t="s">
        <v>1</v>
      </c>
      <c r="F22" s="25" t="s">
        <v>3</v>
      </c>
      <c r="G22" s="399"/>
      <c r="H22" s="399"/>
      <c r="I22" s="399"/>
      <c r="J22" s="129">
        <f>SUM(J23)</f>
        <v>327148.3</v>
      </c>
      <c r="K22" s="129">
        <f t="shared" ref="K22" si="5">SUM(K23)</f>
        <v>130761.29999999999</v>
      </c>
      <c r="L22" s="55"/>
    </row>
    <row r="23" spans="1:14" s="67" customFormat="1" ht="39" x14ac:dyDescent="0.25">
      <c r="A23" s="63" t="s">
        <v>156</v>
      </c>
      <c r="B23" s="64" t="s">
        <v>15</v>
      </c>
      <c r="C23" s="271" t="s">
        <v>12</v>
      </c>
      <c r="D23" s="271">
        <v>1</v>
      </c>
      <c r="E23" s="77" t="s">
        <v>1</v>
      </c>
      <c r="F23" s="65" t="s">
        <v>3</v>
      </c>
      <c r="G23" s="398"/>
      <c r="H23" s="398"/>
      <c r="I23" s="398"/>
      <c r="J23" s="131">
        <f>+J24+J29+J33+J41+J38</f>
        <v>327148.3</v>
      </c>
      <c r="K23" s="131">
        <f>+K24+K29+K33+K41</f>
        <v>130761.29999999999</v>
      </c>
    </row>
    <row r="24" spans="1:14" s="71" customFormat="1" ht="33" x14ac:dyDescent="0.3">
      <c r="A24" s="73"/>
      <c r="B24" s="41" t="s">
        <v>17</v>
      </c>
      <c r="C24" s="272" t="s">
        <v>12</v>
      </c>
      <c r="D24" s="272">
        <v>1</v>
      </c>
      <c r="E24" s="70" t="s">
        <v>1</v>
      </c>
      <c r="F24" s="70" t="s">
        <v>16</v>
      </c>
      <c r="G24" s="400"/>
      <c r="H24" s="400"/>
      <c r="I24" s="400"/>
      <c r="J24" s="92">
        <f>SUM(J25:J28)</f>
        <v>131228.79999999999</v>
      </c>
      <c r="K24" s="92">
        <f t="shared" ref="K24" si="6">SUM(K25:K28)</f>
        <v>46774.400000000001</v>
      </c>
    </row>
    <row r="25" spans="1:14" s="8" customFormat="1" ht="33" x14ac:dyDescent="0.3">
      <c r="A25" s="15"/>
      <c r="B25" s="17" t="s">
        <v>243</v>
      </c>
      <c r="C25" s="273" t="s">
        <v>12</v>
      </c>
      <c r="D25" s="273">
        <v>1</v>
      </c>
      <c r="E25" s="27" t="s">
        <v>1</v>
      </c>
      <c r="F25" s="27" t="s">
        <v>16</v>
      </c>
      <c r="G25" s="224" t="s">
        <v>213</v>
      </c>
      <c r="H25" s="224" t="s">
        <v>46</v>
      </c>
      <c r="I25" s="224" t="s">
        <v>1</v>
      </c>
      <c r="J25" s="28">
        <v>38891.599999999999</v>
      </c>
      <c r="K25" s="28">
        <v>16467.599999999999</v>
      </c>
    </row>
    <row r="26" spans="1:14" s="8" customFormat="1" ht="17.25" x14ac:dyDescent="0.3">
      <c r="A26" s="15"/>
      <c r="B26" s="17" t="s">
        <v>210</v>
      </c>
      <c r="C26" s="273" t="s">
        <v>12</v>
      </c>
      <c r="D26" s="273">
        <v>1</v>
      </c>
      <c r="E26" s="27" t="s">
        <v>1</v>
      </c>
      <c r="F26" s="27" t="s">
        <v>16</v>
      </c>
      <c r="G26" s="224" t="s">
        <v>211</v>
      </c>
      <c r="H26" s="224" t="s">
        <v>46</v>
      </c>
      <c r="I26" s="224" t="s">
        <v>1</v>
      </c>
      <c r="J26" s="28">
        <v>59612.1</v>
      </c>
      <c r="K26" s="28">
        <v>19783.2</v>
      </c>
      <c r="L26" s="8">
        <v>-3000</v>
      </c>
      <c r="M26" s="8">
        <v>-3000</v>
      </c>
      <c r="N26" s="8">
        <v>-3000</v>
      </c>
    </row>
    <row r="27" spans="1:14" s="8" customFormat="1" ht="17.25" x14ac:dyDescent="0.3">
      <c r="A27" s="15"/>
      <c r="B27" s="17" t="s">
        <v>214</v>
      </c>
      <c r="C27" s="273" t="s">
        <v>12</v>
      </c>
      <c r="D27" s="273">
        <v>1</v>
      </c>
      <c r="E27" s="27" t="s">
        <v>1</v>
      </c>
      <c r="F27" s="27" t="s">
        <v>16</v>
      </c>
      <c r="G27" s="224" t="s">
        <v>215</v>
      </c>
      <c r="H27" s="224" t="s">
        <v>46</v>
      </c>
      <c r="I27" s="224" t="s">
        <v>1</v>
      </c>
      <c r="J27" s="28">
        <v>5845.6</v>
      </c>
      <c r="K27" s="28">
        <v>3101.4</v>
      </c>
    </row>
    <row r="28" spans="1:14" s="8" customFormat="1" ht="33" x14ac:dyDescent="0.3">
      <c r="A28" s="15"/>
      <c r="B28" s="17" t="s">
        <v>221</v>
      </c>
      <c r="C28" s="273" t="s">
        <v>12</v>
      </c>
      <c r="D28" s="273">
        <v>1</v>
      </c>
      <c r="E28" s="27" t="s">
        <v>1</v>
      </c>
      <c r="F28" s="27" t="s">
        <v>16</v>
      </c>
      <c r="G28" s="224" t="s">
        <v>220</v>
      </c>
      <c r="H28" s="224" t="s">
        <v>46</v>
      </c>
      <c r="I28" s="224" t="s">
        <v>1</v>
      </c>
      <c r="J28" s="28">
        <v>26879.5</v>
      </c>
      <c r="K28" s="28">
        <v>7422.2</v>
      </c>
    </row>
    <row r="29" spans="1:14" s="71" customFormat="1" ht="33" x14ac:dyDescent="0.3">
      <c r="A29" s="73"/>
      <c r="B29" s="41" t="s">
        <v>18</v>
      </c>
      <c r="C29" s="272" t="s">
        <v>12</v>
      </c>
      <c r="D29" s="272">
        <v>1</v>
      </c>
      <c r="E29" s="70" t="s">
        <v>1</v>
      </c>
      <c r="F29" s="70">
        <v>78290</v>
      </c>
      <c r="G29" s="400"/>
      <c r="H29" s="400"/>
      <c r="I29" s="400"/>
      <c r="J29" s="92">
        <f>SUM(J30:J32)</f>
        <v>188602.2</v>
      </c>
      <c r="K29" s="92">
        <f t="shared" ref="K29" si="7">SUM(K30:K32)</f>
        <v>83986.9</v>
      </c>
    </row>
    <row r="30" spans="1:14" s="8" customFormat="1" ht="33" x14ac:dyDescent="0.3">
      <c r="A30" s="15"/>
      <c r="B30" s="17" t="s">
        <v>243</v>
      </c>
      <c r="C30" s="273" t="s">
        <v>12</v>
      </c>
      <c r="D30" s="273">
        <v>1</v>
      </c>
      <c r="E30" s="27" t="s">
        <v>1</v>
      </c>
      <c r="F30" s="27">
        <v>78290</v>
      </c>
      <c r="G30" s="224" t="s">
        <v>213</v>
      </c>
      <c r="H30" s="224" t="s">
        <v>46</v>
      </c>
      <c r="I30" s="224" t="s">
        <v>1</v>
      </c>
      <c r="J30" s="28">
        <v>144407.20000000001</v>
      </c>
      <c r="K30" s="28">
        <v>67836.399999999994</v>
      </c>
    </row>
    <row r="31" spans="1:14" s="8" customFormat="1" ht="22.9" customHeight="1" x14ac:dyDescent="0.3">
      <c r="A31" s="15"/>
      <c r="B31" s="17" t="s">
        <v>210</v>
      </c>
      <c r="C31" s="273" t="s">
        <v>12</v>
      </c>
      <c r="D31" s="273">
        <v>1</v>
      </c>
      <c r="E31" s="27" t="s">
        <v>1</v>
      </c>
      <c r="F31" s="27">
        <v>78290</v>
      </c>
      <c r="G31" s="224" t="s">
        <v>211</v>
      </c>
      <c r="H31" s="224" t="s">
        <v>46</v>
      </c>
      <c r="I31" s="224" t="s">
        <v>1</v>
      </c>
      <c r="J31" s="28">
        <v>3223</v>
      </c>
      <c r="K31" s="28">
        <v>779.8</v>
      </c>
    </row>
    <row r="32" spans="1:14" s="8" customFormat="1" ht="34.15" customHeight="1" x14ac:dyDescent="0.3">
      <c r="A32" s="15"/>
      <c r="B32" s="17" t="s">
        <v>221</v>
      </c>
      <c r="C32" s="273" t="s">
        <v>12</v>
      </c>
      <c r="D32" s="273">
        <v>1</v>
      </c>
      <c r="E32" s="27" t="s">
        <v>1</v>
      </c>
      <c r="F32" s="27">
        <v>78290</v>
      </c>
      <c r="G32" s="224" t="s">
        <v>220</v>
      </c>
      <c r="H32" s="224" t="s">
        <v>46</v>
      </c>
      <c r="I32" s="224" t="s">
        <v>1</v>
      </c>
      <c r="J32" s="28">
        <v>40972</v>
      </c>
      <c r="K32" s="28">
        <v>15370.7</v>
      </c>
    </row>
    <row r="33" spans="1:15" s="71" customFormat="1" ht="54.6" customHeight="1" x14ac:dyDescent="0.3">
      <c r="A33" s="73"/>
      <c r="B33" s="159" t="s">
        <v>616</v>
      </c>
      <c r="C33" s="272" t="s">
        <v>12</v>
      </c>
      <c r="D33" s="272" t="s">
        <v>51</v>
      </c>
      <c r="E33" s="70" t="s">
        <v>1</v>
      </c>
      <c r="F33" s="70" t="s">
        <v>463</v>
      </c>
      <c r="G33" s="392"/>
      <c r="H33" s="393"/>
      <c r="I33" s="394"/>
      <c r="J33" s="92">
        <f>+J34+J35+J36+J37</f>
        <v>60</v>
      </c>
      <c r="K33" s="92">
        <f t="shared" ref="K33" si="8">+K34+K35+K36+K37</f>
        <v>0</v>
      </c>
    </row>
    <row r="34" spans="1:15" s="71" customFormat="1" ht="61.9" customHeight="1" x14ac:dyDescent="0.3">
      <c r="A34" s="73"/>
      <c r="B34" s="159" t="s">
        <v>617</v>
      </c>
      <c r="C34" s="273" t="s">
        <v>12</v>
      </c>
      <c r="D34" s="273" t="s">
        <v>51</v>
      </c>
      <c r="E34" s="27" t="s">
        <v>1</v>
      </c>
      <c r="F34" s="27" t="s">
        <v>463</v>
      </c>
      <c r="G34" s="224" t="s">
        <v>220</v>
      </c>
      <c r="H34" s="224" t="s">
        <v>46</v>
      </c>
      <c r="I34" s="224" t="s">
        <v>1</v>
      </c>
      <c r="J34" s="28">
        <v>60</v>
      </c>
      <c r="K34" s="28"/>
    </row>
    <row r="35" spans="1:15" s="71" customFormat="1" ht="17.25" x14ac:dyDescent="0.3">
      <c r="A35" s="73"/>
      <c r="B35" s="17"/>
      <c r="C35" s="273"/>
      <c r="D35" s="273"/>
      <c r="E35" s="27"/>
      <c r="F35" s="27"/>
      <c r="G35" s="224"/>
      <c r="H35" s="224"/>
      <c r="I35" s="224"/>
      <c r="J35" s="28"/>
      <c r="K35" s="28"/>
    </row>
    <row r="36" spans="1:15" s="8" customFormat="1" ht="17.25" x14ac:dyDescent="0.3">
      <c r="A36" s="15"/>
      <c r="B36" s="17"/>
      <c r="C36" s="273"/>
      <c r="D36" s="273"/>
      <c r="E36" s="27"/>
      <c r="F36" s="27"/>
      <c r="G36" s="224"/>
      <c r="H36" s="224"/>
      <c r="I36" s="224"/>
      <c r="J36" s="28"/>
      <c r="K36" s="28"/>
    </row>
    <row r="37" spans="1:15" s="8" customFormat="1" ht="17.25" x14ac:dyDescent="0.3">
      <c r="A37" s="15"/>
      <c r="B37" s="17"/>
      <c r="C37" s="273"/>
      <c r="D37" s="273"/>
      <c r="E37" s="27"/>
      <c r="F37" s="27"/>
      <c r="G37" s="224"/>
      <c r="H37" s="224"/>
      <c r="I37" s="224"/>
      <c r="J37" s="28"/>
      <c r="K37" s="28"/>
    </row>
    <row r="38" spans="1:15" s="8" customFormat="1" ht="31.5" x14ac:dyDescent="0.3">
      <c r="A38" s="15"/>
      <c r="B38" s="159" t="s">
        <v>478</v>
      </c>
      <c r="C38" s="272" t="s">
        <v>12</v>
      </c>
      <c r="D38" s="272" t="s">
        <v>51</v>
      </c>
      <c r="E38" s="70" t="s">
        <v>1</v>
      </c>
      <c r="F38" s="70" t="s">
        <v>441</v>
      </c>
      <c r="G38" s="392"/>
      <c r="H38" s="393"/>
      <c r="I38" s="394"/>
      <c r="J38" s="92">
        <f>+J39+J40</f>
        <v>7257.3</v>
      </c>
      <c r="K38" s="92">
        <f t="shared" ref="K38:O38" si="9">+K39+K40</f>
        <v>0</v>
      </c>
      <c r="L38" s="135">
        <f t="shared" si="9"/>
        <v>0</v>
      </c>
      <c r="M38" s="92">
        <f t="shared" si="9"/>
        <v>0</v>
      </c>
      <c r="N38" s="92">
        <f t="shared" si="9"/>
        <v>0</v>
      </c>
      <c r="O38" s="92">
        <f t="shared" si="9"/>
        <v>0</v>
      </c>
    </row>
    <row r="39" spans="1:15" s="8" customFormat="1" ht="47.25" x14ac:dyDescent="0.3">
      <c r="A39" s="15"/>
      <c r="B39" s="159" t="s">
        <v>479</v>
      </c>
      <c r="C39" s="273" t="s">
        <v>12</v>
      </c>
      <c r="D39" s="273" t="s">
        <v>51</v>
      </c>
      <c r="E39" s="27" t="s">
        <v>1</v>
      </c>
      <c r="F39" s="27" t="s">
        <v>441</v>
      </c>
      <c r="G39" s="224" t="s">
        <v>211</v>
      </c>
      <c r="H39" s="224" t="s">
        <v>46</v>
      </c>
      <c r="I39" s="224" t="s">
        <v>1</v>
      </c>
      <c r="J39" s="28">
        <v>6369.5</v>
      </c>
      <c r="K39" s="28"/>
    </row>
    <row r="40" spans="1:15" s="8" customFormat="1" ht="45.6" customHeight="1" x14ac:dyDescent="0.3">
      <c r="A40" s="15"/>
      <c r="B40" s="159" t="s">
        <v>480</v>
      </c>
      <c r="C40" s="273" t="s">
        <v>12</v>
      </c>
      <c r="D40" s="273" t="s">
        <v>51</v>
      </c>
      <c r="E40" s="27" t="s">
        <v>1</v>
      </c>
      <c r="F40" s="27" t="s">
        <v>441</v>
      </c>
      <c r="G40" s="224" t="s">
        <v>211</v>
      </c>
      <c r="H40" s="224" t="s">
        <v>46</v>
      </c>
      <c r="I40" s="224" t="s">
        <v>1</v>
      </c>
      <c r="J40" s="28">
        <v>887.8</v>
      </c>
      <c r="K40" s="28"/>
    </row>
    <row r="41" spans="1:15" s="71" customFormat="1" ht="63" x14ac:dyDescent="0.3">
      <c r="A41" s="73"/>
      <c r="B41" s="161" t="s">
        <v>428</v>
      </c>
      <c r="C41" s="275" t="s">
        <v>12</v>
      </c>
      <c r="D41" s="275" t="s">
        <v>51</v>
      </c>
      <c r="E41" s="162" t="s">
        <v>1</v>
      </c>
      <c r="F41" s="162" t="s">
        <v>427</v>
      </c>
      <c r="G41" s="347"/>
      <c r="H41" s="347"/>
      <c r="I41" s="347"/>
      <c r="J41" s="92">
        <f>+J42+J43+J44</f>
        <v>0</v>
      </c>
      <c r="K41" s="92">
        <f t="shared" ref="K41" si="10">+K42+K43+K44</f>
        <v>0</v>
      </c>
    </row>
    <row r="42" spans="1:15" s="8" customFormat="1" ht="78.75" x14ac:dyDescent="0.3">
      <c r="A42" s="15"/>
      <c r="B42" s="114" t="s">
        <v>424</v>
      </c>
      <c r="C42" s="276" t="s">
        <v>12</v>
      </c>
      <c r="D42" s="276" t="s">
        <v>51</v>
      </c>
      <c r="E42" s="163" t="s">
        <v>1</v>
      </c>
      <c r="F42" s="163" t="s">
        <v>427</v>
      </c>
      <c r="G42" s="187" t="s">
        <v>211</v>
      </c>
      <c r="H42" s="224" t="s">
        <v>86</v>
      </c>
      <c r="I42" s="224" t="s">
        <v>8</v>
      </c>
      <c r="J42" s="138"/>
      <c r="K42" s="28"/>
    </row>
    <row r="43" spans="1:15" s="8" customFormat="1" ht="78.75" x14ac:dyDescent="0.3">
      <c r="A43" s="15"/>
      <c r="B43" s="114" t="s">
        <v>425</v>
      </c>
      <c r="C43" s="276" t="s">
        <v>12</v>
      </c>
      <c r="D43" s="276" t="s">
        <v>51</v>
      </c>
      <c r="E43" s="163" t="s">
        <v>1</v>
      </c>
      <c r="F43" s="163" t="s">
        <v>427</v>
      </c>
      <c r="G43" s="187" t="s">
        <v>211</v>
      </c>
      <c r="H43" s="224" t="s">
        <v>86</v>
      </c>
      <c r="I43" s="224" t="s">
        <v>8</v>
      </c>
      <c r="J43" s="138"/>
      <c r="K43" s="28"/>
    </row>
    <row r="44" spans="1:15" s="8" customFormat="1" ht="78.75" x14ac:dyDescent="0.3">
      <c r="A44" s="15"/>
      <c r="B44" s="159" t="s">
        <v>426</v>
      </c>
      <c r="C44" s="277" t="s">
        <v>12</v>
      </c>
      <c r="D44" s="277" t="s">
        <v>51</v>
      </c>
      <c r="E44" s="189" t="s">
        <v>1</v>
      </c>
      <c r="F44" s="189" t="s">
        <v>427</v>
      </c>
      <c r="G44" s="188" t="s">
        <v>211</v>
      </c>
      <c r="H44" s="224" t="s">
        <v>86</v>
      </c>
      <c r="I44" s="224" t="s">
        <v>8</v>
      </c>
      <c r="J44" s="190"/>
      <c r="K44" s="28"/>
    </row>
    <row r="45" spans="1:15" s="2" customFormat="1" x14ac:dyDescent="0.25">
      <c r="A45" s="13" t="s">
        <v>157</v>
      </c>
      <c r="B45" s="18" t="s">
        <v>19</v>
      </c>
      <c r="C45" s="270" t="s">
        <v>12</v>
      </c>
      <c r="D45" s="270">
        <v>2</v>
      </c>
      <c r="E45" s="25" t="s">
        <v>2</v>
      </c>
      <c r="F45" s="25" t="s">
        <v>3</v>
      </c>
      <c r="G45" s="399"/>
      <c r="H45" s="399"/>
      <c r="I45" s="399"/>
      <c r="J45" s="129">
        <f>+J46+J86+J88+J99+J95</f>
        <v>792035.69999999984</v>
      </c>
      <c r="K45" s="129">
        <f>+K46+K86+K88+K99</f>
        <v>364234</v>
      </c>
      <c r="L45" s="134">
        <f t="shared" ref="L45:O45" si="11">+L46+L86+L88</f>
        <v>0</v>
      </c>
      <c r="M45" s="129">
        <f t="shared" si="11"/>
        <v>0</v>
      </c>
      <c r="N45" s="129">
        <f t="shared" si="11"/>
        <v>0</v>
      </c>
      <c r="O45" s="129">
        <f t="shared" si="11"/>
        <v>0</v>
      </c>
    </row>
    <row r="46" spans="1:15" s="67" customFormat="1" ht="39" x14ac:dyDescent="0.25">
      <c r="A46" s="63" t="s">
        <v>281</v>
      </c>
      <c r="B46" s="64" t="s">
        <v>20</v>
      </c>
      <c r="C46" s="271" t="s">
        <v>12</v>
      </c>
      <c r="D46" s="271">
        <v>2</v>
      </c>
      <c r="E46" s="77" t="s">
        <v>7</v>
      </c>
      <c r="F46" s="65" t="s">
        <v>3</v>
      </c>
      <c r="G46" s="398"/>
      <c r="H46" s="398"/>
      <c r="I46" s="398"/>
      <c r="J46" s="131">
        <f>+J47+J51+J59+J63+J68+J73+J76+J56+J79+J83</f>
        <v>777522.49999999988</v>
      </c>
      <c r="K46" s="131">
        <f t="shared" ref="K46" si="12">+K47+K51+K59+K63+K68+K73+K76+K56+K79+K83</f>
        <v>363815.7</v>
      </c>
    </row>
    <row r="47" spans="1:15" s="71" customFormat="1" ht="33" x14ac:dyDescent="0.3">
      <c r="A47" s="73"/>
      <c r="B47" s="41" t="s">
        <v>17</v>
      </c>
      <c r="C47" s="272" t="s">
        <v>12</v>
      </c>
      <c r="D47" s="272">
        <v>2</v>
      </c>
      <c r="E47" s="70" t="s">
        <v>7</v>
      </c>
      <c r="F47" s="70" t="s">
        <v>16</v>
      </c>
      <c r="G47" s="400"/>
      <c r="H47" s="400"/>
      <c r="I47" s="400"/>
      <c r="J47" s="92">
        <f>SUM(J48:J50)</f>
        <v>132420.6</v>
      </c>
      <c r="K47" s="92">
        <f t="shared" ref="K47" si="13">SUM(K48:K50)</f>
        <v>55234.7</v>
      </c>
    </row>
    <row r="48" spans="1:15" s="8" customFormat="1" ht="17.25" x14ac:dyDescent="0.3">
      <c r="A48" s="15"/>
      <c r="B48" s="17" t="s">
        <v>210</v>
      </c>
      <c r="C48" s="273" t="s">
        <v>12</v>
      </c>
      <c r="D48" s="273">
        <v>2</v>
      </c>
      <c r="E48" s="27" t="s">
        <v>7</v>
      </c>
      <c r="F48" s="27" t="s">
        <v>16</v>
      </c>
      <c r="G48" s="224" t="s">
        <v>211</v>
      </c>
      <c r="H48" s="224" t="s">
        <v>46</v>
      </c>
      <c r="I48" s="224" t="s">
        <v>12</v>
      </c>
      <c r="J48" s="28">
        <v>83505.7</v>
      </c>
      <c r="K48" s="28">
        <v>33388.699999999997</v>
      </c>
      <c r="L48" s="8">
        <v>-7000</v>
      </c>
      <c r="M48" s="8">
        <v>-7000</v>
      </c>
      <c r="N48" s="8">
        <v>-7000</v>
      </c>
    </row>
    <row r="49" spans="1:12" s="8" customFormat="1" ht="17.25" x14ac:dyDescent="0.3">
      <c r="A49" s="15"/>
      <c r="B49" s="17" t="s">
        <v>214</v>
      </c>
      <c r="C49" s="273" t="s">
        <v>12</v>
      </c>
      <c r="D49" s="273">
        <v>2</v>
      </c>
      <c r="E49" s="27" t="s">
        <v>7</v>
      </c>
      <c r="F49" s="27" t="s">
        <v>16</v>
      </c>
      <c r="G49" s="224" t="s">
        <v>215</v>
      </c>
      <c r="H49" s="224" t="s">
        <v>46</v>
      </c>
      <c r="I49" s="224" t="s">
        <v>12</v>
      </c>
      <c r="J49" s="28">
        <v>17027.7</v>
      </c>
      <c r="K49" s="28">
        <v>7575.7</v>
      </c>
      <c r="L49" s="8">
        <v>-1694</v>
      </c>
    </row>
    <row r="50" spans="1:12" s="8" customFormat="1" ht="33" x14ac:dyDescent="0.3">
      <c r="A50" s="15"/>
      <c r="B50" s="17" t="s">
        <v>221</v>
      </c>
      <c r="C50" s="273" t="s">
        <v>12</v>
      </c>
      <c r="D50" s="273">
        <v>2</v>
      </c>
      <c r="E50" s="27" t="s">
        <v>7</v>
      </c>
      <c r="F50" s="27" t="s">
        <v>16</v>
      </c>
      <c r="G50" s="365" t="s">
        <v>220</v>
      </c>
      <c r="H50" s="365" t="s">
        <v>46</v>
      </c>
      <c r="I50" s="365" t="s">
        <v>12</v>
      </c>
      <c r="J50" s="28">
        <v>31887.200000000001</v>
      </c>
      <c r="K50" s="28">
        <v>14270.3</v>
      </c>
    </row>
    <row r="51" spans="1:12" s="71" customFormat="1" ht="49.5" x14ac:dyDescent="0.3">
      <c r="A51" s="73"/>
      <c r="B51" s="41" t="s">
        <v>375</v>
      </c>
      <c r="C51" s="272" t="s">
        <v>12</v>
      </c>
      <c r="D51" s="272">
        <v>2</v>
      </c>
      <c r="E51" s="70" t="s">
        <v>7</v>
      </c>
      <c r="F51" s="72" t="s">
        <v>331</v>
      </c>
      <c r="G51" s="392"/>
      <c r="H51" s="393"/>
      <c r="I51" s="394"/>
      <c r="J51" s="92">
        <f>+J52+J53+J54+J55</f>
        <v>3196.2999999999997</v>
      </c>
      <c r="K51" s="92">
        <f t="shared" ref="K51" si="14">SUM(K52)</f>
        <v>0</v>
      </c>
    </row>
    <row r="52" spans="1:12" s="8" customFormat="1" ht="15.6" customHeight="1" x14ac:dyDescent="0.3">
      <c r="A52" s="15"/>
      <c r="B52" s="17" t="s">
        <v>317</v>
      </c>
      <c r="C52" s="273" t="s">
        <v>12</v>
      </c>
      <c r="D52" s="273">
        <v>2</v>
      </c>
      <c r="E52" s="27" t="s">
        <v>7</v>
      </c>
      <c r="F52" s="27" t="s">
        <v>331</v>
      </c>
      <c r="G52" s="366" t="s">
        <v>211</v>
      </c>
      <c r="H52" s="366" t="s">
        <v>46</v>
      </c>
      <c r="I52" s="366" t="s">
        <v>12</v>
      </c>
      <c r="J52" s="28">
        <v>1750</v>
      </c>
      <c r="K52" s="28">
        <v>0</v>
      </c>
    </row>
    <row r="53" spans="1:12" s="8" customFormat="1" ht="15.6" customHeight="1" x14ac:dyDescent="0.3">
      <c r="A53" s="15"/>
      <c r="B53" s="17" t="s">
        <v>318</v>
      </c>
      <c r="C53" s="273" t="s">
        <v>12</v>
      </c>
      <c r="D53" s="273">
        <v>2</v>
      </c>
      <c r="E53" s="27" t="s">
        <v>7</v>
      </c>
      <c r="F53" s="27" t="s">
        <v>331</v>
      </c>
      <c r="G53" s="224" t="s">
        <v>211</v>
      </c>
      <c r="H53" s="224" t="s">
        <v>46</v>
      </c>
      <c r="I53" s="224" t="s">
        <v>12</v>
      </c>
      <c r="J53" s="28">
        <v>247.7</v>
      </c>
      <c r="K53" s="28"/>
    </row>
    <row r="54" spans="1:12" s="8" customFormat="1" ht="33.6" customHeight="1" x14ac:dyDescent="0.3">
      <c r="A54" s="15"/>
      <c r="B54" s="159" t="s">
        <v>319</v>
      </c>
      <c r="C54" s="273" t="s">
        <v>12</v>
      </c>
      <c r="D54" s="273">
        <v>2</v>
      </c>
      <c r="E54" s="27" t="s">
        <v>7</v>
      </c>
      <c r="F54" s="27" t="s">
        <v>331</v>
      </c>
      <c r="G54" s="224" t="s">
        <v>220</v>
      </c>
      <c r="H54" s="224" t="s">
        <v>46</v>
      </c>
      <c r="I54" s="224" t="s">
        <v>12</v>
      </c>
      <c r="J54" s="28">
        <v>1050</v>
      </c>
      <c r="K54" s="28"/>
    </row>
    <row r="55" spans="1:12" s="8" customFormat="1" ht="31.9" customHeight="1" x14ac:dyDescent="0.3">
      <c r="A55" s="15"/>
      <c r="B55" s="159" t="s">
        <v>320</v>
      </c>
      <c r="C55" s="273" t="s">
        <v>12</v>
      </c>
      <c r="D55" s="273">
        <v>2</v>
      </c>
      <c r="E55" s="27" t="s">
        <v>7</v>
      </c>
      <c r="F55" s="27" t="s">
        <v>331</v>
      </c>
      <c r="G55" s="224" t="s">
        <v>220</v>
      </c>
      <c r="H55" s="224" t="s">
        <v>46</v>
      </c>
      <c r="I55" s="224" t="s">
        <v>12</v>
      </c>
      <c r="J55" s="28">
        <v>148.6</v>
      </c>
      <c r="K55" s="28"/>
    </row>
    <row r="56" spans="1:12" s="8" customFormat="1" ht="47.25" x14ac:dyDescent="0.3">
      <c r="A56" s="15"/>
      <c r="B56" s="159" t="s">
        <v>616</v>
      </c>
      <c r="C56" s="272" t="s">
        <v>12</v>
      </c>
      <c r="D56" s="272" t="s">
        <v>85</v>
      </c>
      <c r="E56" s="70" t="s">
        <v>7</v>
      </c>
      <c r="F56" s="72" t="s">
        <v>463</v>
      </c>
      <c r="G56" s="400"/>
      <c r="H56" s="400"/>
      <c r="I56" s="400"/>
      <c r="J56" s="92">
        <f>+J57+J58</f>
        <v>390</v>
      </c>
      <c r="K56" s="92">
        <f t="shared" ref="K56" si="15">+K57+K58</f>
        <v>0</v>
      </c>
    </row>
    <row r="57" spans="1:12" s="8" customFormat="1" ht="17.25" x14ac:dyDescent="0.3">
      <c r="A57" s="15"/>
      <c r="B57" s="17" t="s">
        <v>210</v>
      </c>
      <c r="C57" s="273" t="s">
        <v>12</v>
      </c>
      <c r="D57" s="273" t="s">
        <v>85</v>
      </c>
      <c r="E57" s="27" t="s">
        <v>7</v>
      </c>
      <c r="F57" s="144" t="s">
        <v>463</v>
      </c>
      <c r="G57" s="224" t="s">
        <v>211</v>
      </c>
      <c r="H57" s="224" t="s">
        <v>46</v>
      </c>
      <c r="I57" s="224" t="s">
        <v>12</v>
      </c>
      <c r="J57" s="92">
        <v>325</v>
      </c>
      <c r="K57" s="92"/>
    </row>
    <row r="58" spans="1:12" s="8" customFormat="1" ht="34.15" customHeight="1" x14ac:dyDescent="0.3">
      <c r="A58" s="15"/>
      <c r="B58" s="159" t="s">
        <v>221</v>
      </c>
      <c r="C58" s="273" t="s">
        <v>12</v>
      </c>
      <c r="D58" s="273" t="s">
        <v>85</v>
      </c>
      <c r="E58" s="27" t="s">
        <v>7</v>
      </c>
      <c r="F58" s="144" t="s">
        <v>463</v>
      </c>
      <c r="G58" s="224" t="s">
        <v>220</v>
      </c>
      <c r="H58" s="224" t="s">
        <v>46</v>
      </c>
      <c r="I58" s="224" t="s">
        <v>12</v>
      </c>
      <c r="J58" s="28">
        <v>65</v>
      </c>
      <c r="K58" s="28"/>
    </row>
    <row r="59" spans="1:12" s="71" customFormat="1" ht="66" x14ac:dyDescent="0.3">
      <c r="A59" s="73"/>
      <c r="B59" s="41" t="s">
        <v>21</v>
      </c>
      <c r="C59" s="272" t="s">
        <v>12</v>
      </c>
      <c r="D59" s="272">
        <v>2</v>
      </c>
      <c r="E59" s="70" t="s">
        <v>7</v>
      </c>
      <c r="F59" s="72">
        <v>78120</v>
      </c>
      <c r="G59" s="392"/>
      <c r="H59" s="393"/>
      <c r="I59" s="394"/>
      <c r="J59" s="92">
        <f>SUM(J60:J62)</f>
        <v>581097.6</v>
      </c>
      <c r="K59" s="92">
        <f t="shared" ref="K59" si="16">SUM(K60:K62)</f>
        <v>304356.09999999998</v>
      </c>
    </row>
    <row r="60" spans="1:12" s="8" customFormat="1" ht="33" x14ac:dyDescent="0.3">
      <c r="A60" s="15"/>
      <c r="B60" s="17" t="s">
        <v>243</v>
      </c>
      <c r="C60" s="273" t="s">
        <v>12</v>
      </c>
      <c r="D60" s="273">
        <v>2</v>
      </c>
      <c r="E60" s="27" t="s">
        <v>7</v>
      </c>
      <c r="F60" s="27">
        <v>78120</v>
      </c>
      <c r="G60" s="363" t="s">
        <v>213</v>
      </c>
      <c r="H60" s="363" t="s">
        <v>46</v>
      </c>
      <c r="I60" s="363" t="s">
        <v>12</v>
      </c>
      <c r="J60" s="28">
        <v>438931</v>
      </c>
      <c r="K60" s="28">
        <v>233567.5</v>
      </c>
    </row>
    <row r="61" spans="1:12" s="8" customFormat="1" ht="17.25" x14ac:dyDescent="0.3">
      <c r="A61" s="15"/>
      <c r="B61" s="17" t="s">
        <v>210</v>
      </c>
      <c r="C61" s="273" t="s">
        <v>12</v>
      </c>
      <c r="D61" s="273">
        <v>2</v>
      </c>
      <c r="E61" s="27" t="s">
        <v>7</v>
      </c>
      <c r="F61" s="27">
        <v>78120</v>
      </c>
      <c r="G61" s="224" t="s">
        <v>211</v>
      </c>
      <c r="H61" s="224" t="s">
        <v>46</v>
      </c>
      <c r="I61" s="224" t="s">
        <v>12</v>
      </c>
      <c r="J61" s="28">
        <v>18471.599999999999</v>
      </c>
      <c r="K61" s="28">
        <v>8023.4</v>
      </c>
    </row>
    <row r="62" spans="1:12" s="8" customFormat="1" ht="33" x14ac:dyDescent="0.3">
      <c r="A62" s="15"/>
      <c r="B62" s="17" t="s">
        <v>221</v>
      </c>
      <c r="C62" s="273" t="s">
        <v>12</v>
      </c>
      <c r="D62" s="273">
        <v>2</v>
      </c>
      <c r="E62" s="27" t="s">
        <v>7</v>
      </c>
      <c r="F62" s="27">
        <v>78120</v>
      </c>
      <c r="G62" s="365" t="s">
        <v>220</v>
      </c>
      <c r="H62" s="365" t="s">
        <v>46</v>
      </c>
      <c r="I62" s="365" t="s">
        <v>12</v>
      </c>
      <c r="J62" s="28">
        <v>123695</v>
      </c>
      <c r="K62" s="28">
        <v>62765.2</v>
      </c>
    </row>
    <row r="63" spans="1:12" s="71" customFormat="1" ht="33" x14ac:dyDescent="0.3">
      <c r="A63" s="73"/>
      <c r="B63" s="41" t="s">
        <v>374</v>
      </c>
      <c r="C63" s="272" t="s">
        <v>12</v>
      </c>
      <c r="D63" s="272">
        <v>2</v>
      </c>
      <c r="E63" s="70" t="s">
        <v>7</v>
      </c>
      <c r="F63" s="72" t="s">
        <v>277</v>
      </c>
      <c r="G63" s="367"/>
      <c r="H63" s="368"/>
      <c r="I63" s="369"/>
      <c r="J63" s="92">
        <f>SUM(J64:J67)</f>
        <v>12530</v>
      </c>
      <c r="K63" s="92">
        <f t="shared" ref="K63" si="17">SUM(K64:K67)</f>
        <v>4224.8999999999996</v>
      </c>
    </row>
    <row r="64" spans="1:12" s="8" customFormat="1" ht="17.25" x14ac:dyDescent="0.3">
      <c r="A64" s="15"/>
      <c r="B64" s="17" t="s">
        <v>317</v>
      </c>
      <c r="C64" s="273" t="s">
        <v>12</v>
      </c>
      <c r="D64" s="273">
        <v>2</v>
      </c>
      <c r="E64" s="27" t="s">
        <v>7</v>
      </c>
      <c r="F64" s="27" t="s">
        <v>277</v>
      </c>
      <c r="G64" s="363" t="s">
        <v>211</v>
      </c>
      <c r="H64" s="363" t="s">
        <v>46</v>
      </c>
      <c r="I64" s="363" t="s">
        <v>12</v>
      </c>
      <c r="J64" s="28">
        <v>4593</v>
      </c>
      <c r="K64" s="28">
        <v>1484.6</v>
      </c>
    </row>
    <row r="65" spans="1:11" s="8" customFormat="1" ht="17.25" x14ac:dyDescent="0.3">
      <c r="A65" s="15"/>
      <c r="B65" s="17" t="s">
        <v>318</v>
      </c>
      <c r="C65" s="273" t="s">
        <v>12</v>
      </c>
      <c r="D65" s="273">
        <v>2</v>
      </c>
      <c r="E65" s="27" t="s">
        <v>7</v>
      </c>
      <c r="F65" s="27" t="s">
        <v>277</v>
      </c>
      <c r="G65" s="224" t="s">
        <v>211</v>
      </c>
      <c r="H65" s="224" t="s">
        <v>46</v>
      </c>
      <c r="I65" s="224" t="s">
        <v>12</v>
      </c>
      <c r="J65" s="28">
        <v>4653</v>
      </c>
      <c r="K65" s="28">
        <v>1531.8</v>
      </c>
    </row>
    <row r="66" spans="1:11" s="8" customFormat="1" ht="33" x14ac:dyDescent="0.3">
      <c r="A66" s="15"/>
      <c r="B66" s="17" t="s">
        <v>319</v>
      </c>
      <c r="C66" s="273" t="s">
        <v>12</v>
      </c>
      <c r="D66" s="273">
        <v>2</v>
      </c>
      <c r="E66" s="27" t="s">
        <v>7</v>
      </c>
      <c r="F66" s="27" t="s">
        <v>277</v>
      </c>
      <c r="G66" s="224" t="s">
        <v>220</v>
      </c>
      <c r="H66" s="224" t="s">
        <v>46</v>
      </c>
      <c r="I66" s="224" t="s">
        <v>12</v>
      </c>
      <c r="J66" s="28">
        <v>1642</v>
      </c>
      <c r="K66" s="28">
        <v>668</v>
      </c>
    </row>
    <row r="67" spans="1:11" s="8" customFormat="1" ht="33" customHeight="1" x14ac:dyDescent="0.3">
      <c r="A67" s="15"/>
      <c r="B67" s="17" t="s">
        <v>320</v>
      </c>
      <c r="C67" s="273" t="s">
        <v>12</v>
      </c>
      <c r="D67" s="273">
        <v>2</v>
      </c>
      <c r="E67" s="27" t="s">
        <v>7</v>
      </c>
      <c r="F67" s="27" t="s">
        <v>277</v>
      </c>
      <c r="G67" s="365" t="s">
        <v>220</v>
      </c>
      <c r="H67" s="365" t="s">
        <v>46</v>
      </c>
      <c r="I67" s="365" t="s">
        <v>12</v>
      </c>
      <c r="J67" s="28">
        <v>1642</v>
      </c>
      <c r="K67" s="28">
        <v>540.5</v>
      </c>
    </row>
    <row r="68" spans="1:11" s="71" customFormat="1" ht="44.45" customHeight="1" x14ac:dyDescent="0.3">
      <c r="A68" s="73"/>
      <c r="B68" s="160" t="s">
        <v>396</v>
      </c>
      <c r="C68" s="272" t="s">
        <v>12</v>
      </c>
      <c r="D68" s="272" t="s">
        <v>85</v>
      </c>
      <c r="E68" s="70" t="s">
        <v>7</v>
      </c>
      <c r="F68" s="70" t="s">
        <v>398</v>
      </c>
      <c r="G68" s="392"/>
      <c r="H68" s="393"/>
      <c r="I68" s="394"/>
      <c r="J68" s="92">
        <f>+J69+J70+J71+J72</f>
        <v>11898.6</v>
      </c>
      <c r="K68" s="92">
        <f t="shared" ref="K68" si="18">+K69+K70+K71+K72</f>
        <v>0</v>
      </c>
    </row>
    <row r="69" spans="1:11" s="8" customFormat="1" ht="47.25" x14ac:dyDescent="0.3">
      <c r="A69" s="15"/>
      <c r="B69" s="160" t="s">
        <v>397</v>
      </c>
      <c r="C69" s="273" t="s">
        <v>12</v>
      </c>
      <c r="D69" s="273" t="s">
        <v>85</v>
      </c>
      <c r="E69" s="27" t="s">
        <v>7</v>
      </c>
      <c r="F69" s="27" t="s">
        <v>398</v>
      </c>
      <c r="G69" s="370" t="s">
        <v>211</v>
      </c>
      <c r="H69" s="365" t="s">
        <v>46</v>
      </c>
      <c r="I69" s="365" t="s">
        <v>12</v>
      </c>
      <c r="J69" s="28"/>
      <c r="K69" s="28"/>
    </row>
    <row r="70" spans="1:11" s="8" customFormat="1" ht="45.6" customHeight="1" x14ac:dyDescent="0.3">
      <c r="A70" s="15"/>
      <c r="B70" s="160" t="s">
        <v>401</v>
      </c>
      <c r="C70" s="273" t="s">
        <v>12</v>
      </c>
      <c r="D70" s="273" t="s">
        <v>85</v>
      </c>
      <c r="E70" s="27" t="s">
        <v>7</v>
      </c>
      <c r="F70" s="27" t="s">
        <v>398</v>
      </c>
      <c r="G70" s="370" t="s">
        <v>211</v>
      </c>
      <c r="H70" s="365" t="s">
        <v>46</v>
      </c>
      <c r="I70" s="365" t="s">
        <v>12</v>
      </c>
      <c r="J70" s="28">
        <v>10005.200000000001</v>
      </c>
      <c r="K70" s="28"/>
    </row>
    <row r="71" spans="1:11" s="8" customFormat="1" ht="63" x14ac:dyDescent="0.3">
      <c r="A71" s="15"/>
      <c r="B71" s="160" t="s">
        <v>400</v>
      </c>
      <c r="C71" s="273" t="s">
        <v>12</v>
      </c>
      <c r="D71" s="273" t="s">
        <v>85</v>
      </c>
      <c r="E71" s="27" t="s">
        <v>7</v>
      </c>
      <c r="F71" s="27" t="s">
        <v>398</v>
      </c>
      <c r="G71" s="370" t="s">
        <v>220</v>
      </c>
      <c r="H71" s="365" t="s">
        <v>46</v>
      </c>
      <c r="I71" s="365" t="s">
        <v>12</v>
      </c>
      <c r="J71" s="28"/>
      <c r="K71" s="28"/>
    </row>
    <row r="72" spans="1:11" s="8" customFormat="1" ht="69" customHeight="1" x14ac:dyDescent="0.3">
      <c r="A72" s="15"/>
      <c r="B72" s="160" t="s">
        <v>399</v>
      </c>
      <c r="C72" s="273" t="s">
        <v>12</v>
      </c>
      <c r="D72" s="273" t="s">
        <v>85</v>
      </c>
      <c r="E72" s="27" t="s">
        <v>7</v>
      </c>
      <c r="F72" s="27" t="s">
        <v>398</v>
      </c>
      <c r="G72" s="224" t="s">
        <v>220</v>
      </c>
      <c r="H72" s="224" t="s">
        <v>46</v>
      </c>
      <c r="I72" s="224" t="s">
        <v>12</v>
      </c>
      <c r="J72" s="28">
        <v>1893.4</v>
      </c>
      <c r="K72" s="28"/>
    </row>
    <row r="73" spans="1:11" s="8" customFormat="1" ht="54" customHeight="1" x14ac:dyDescent="0.3">
      <c r="A73" s="15"/>
      <c r="B73" s="160" t="s">
        <v>438</v>
      </c>
      <c r="C73" s="278" t="s">
        <v>12</v>
      </c>
      <c r="D73" s="278" t="s">
        <v>85</v>
      </c>
      <c r="E73" s="191" t="s">
        <v>7</v>
      </c>
      <c r="F73" s="191" t="s">
        <v>441</v>
      </c>
      <c r="G73" s="416"/>
      <c r="H73" s="417"/>
      <c r="I73" s="418"/>
      <c r="J73" s="92">
        <f>J74+J75+J77+J78</f>
        <v>17652.7</v>
      </c>
      <c r="K73" s="92"/>
    </row>
    <row r="74" spans="1:11" s="8" customFormat="1" ht="69" customHeight="1" x14ac:dyDescent="0.3">
      <c r="A74" s="15"/>
      <c r="B74" s="159" t="s">
        <v>439</v>
      </c>
      <c r="C74" s="277" t="s">
        <v>12</v>
      </c>
      <c r="D74" s="277" t="s">
        <v>85</v>
      </c>
      <c r="E74" s="189" t="s">
        <v>7</v>
      </c>
      <c r="F74" s="189" t="s">
        <v>441</v>
      </c>
      <c r="G74" s="196" t="s">
        <v>211</v>
      </c>
      <c r="H74" s="224" t="s">
        <v>46</v>
      </c>
      <c r="I74" s="224" t="s">
        <v>12</v>
      </c>
      <c r="J74" s="28">
        <v>11266.5</v>
      </c>
      <c r="K74" s="28"/>
    </row>
    <row r="75" spans="1:11" s="8" customFormat="1" ht="66" customHeight="1" x14ac:dyDescent="0.3">
      <c r="A75" s="15"/>
      <c r="B75" s="159" t="s">
        <v>440</v>
      </c>
      <c r="C75" s="277" t="s">
        <v>12</v>
      </c>
      <c r="D75" s="277" t="s">
        <v>85</v>
      </c>
      <c r="E75" s="189" t="s">
        <v>7</v>
      </c>
      <c r="F75" s="189" t="s">
        <v>441</v>
      </c>
      <c r="G75" s="196" t="s">
        <v>211</v>
      </c>
      <c r="H75" s="224" t="s">
        <v>46</v>
      </c>
      <c r="I75" s="224" t="s">
        <v>12</v>
      </c>
      <c r="J75" s="28">
        <v>501.8</v>
      </c>
      <c r="K75" s="28"/>
    </row>
    <row r="76" spans="1:11" s="8" customFormat="1" ht="46.9" customHeight="1" x14ac:dyDescent="0.3">
      <c r="A76" s="15"/>
      <c r="B76" s="160" t="s">
        <v>471</v>
      </c>
      <c r="C76" s="278" t="s">
        <v>12</v>
      </c>
      <c r="D76" s="278" t="s">
        <v>85</v>
      </c>
      <c r="E76" s="191" t="s">
        <v>7</v>
      </c>
      <c r="F76" s="231" t="s">
        <v>463</v>
      </c>
      <c r="G76" s="346" t="s">
        <v>211</v>
      </c>
      <c r="H76" s="347" t="s">
        <v>46</v>
      </c>
      <c r="I76" s="347" t="s">
        <v>12</v>
      </c>
      <c r="J76" s="92"/>
      <c r="K76" s="92"/>
    </row>
    <row r="77" spans="1:11" s="8" customFormat="1" ht="46.9" customHeight="1" x14ac:dyDescent="0.3">
      <c r="A77" s="15"/>
      <c r="B77" s="17" t="s">
        <v>319</v>
      </c>
      <c r="C77" s="277" t="s">
        <v>12</v>
      </c>
      <c r="D77" s="277" t="s">
        <v>85</v>
      </c>
      <c r="E77" s="189" t="s">
        <v>7</v>
      </c>
      <c r="F77" s="189" t="s">
        <v>441</v>
      </c>
      <c r="G77" s="196" t="s">
        <v>220</v>
      </c>
      <c r="H77" s="224" t="s">
        <v>46</v>
      </c>
      <c r="I77" s="224" t="s">
        <v>12</v>
      </c>
      <c r="J77" s="28">
        <v>5633.5</v>
      </c>
      <c r="K77" s="92"/>
    </row>
    <row r="78" spans="1:11" s="8" customFormat="1" ht="46.9" customHeight="1" x14ac:dyDescent="0.3">
      <c r="A78" s="15"/>
      <c r="B78" s="17" t="s">
        <v>320</v>
      </c>
      <c r="C78" s="277" t="s">
        <v>12</v>
      </c>
      <c r="D78" s="277" t="s">
        <v>85</v>
      </c>
      <c r="E78" s="189" t="s">
        <v>7</v>
      </c>
      <c r="F78" s="189" t="s">
        <v>441</v>
      </c>
      <c r="G78" s="196" t="s">
        <v>220</v>
      </c>
      <c r="H78" s="224" t="s">
        <v>46</v>
      </c>
      <c r="I78" s="224" t="s">
        <v>12</v>
      </c>
      <c r="J78" s="28">
        <v>250.9</v>
      </c>
      <c r="K78" s="92"/>
    </row>
    <row r="79" spans="1:11" s="8" customFormat="1" ht="45.6" customHeight="1" x14ac:dyDescent="0.3">
      <c r="A79" s="15"/>
      <c r="B79" s="161" t="s">
        <v>428</v>
      </c>
      <c r="C79" s="275" t="s">
        <v>12</v>
      </c>
      <c r="D79" s="275" t="s">
        <v>85</v>
      </c>
      <c r="E79" s="162" t="s">
        <v>7</v>
      </c>
      <c r="F79" s="162" t="s">
        <v>623</v>
      </c>
      <c r="G79" s="347"/>
      <c r="H79" s="347"/>
      <c r="I79" s="347"/>
      <c r="J79" s="92">
        <f>+J80+J81+J82</f>
        <v>1983.6000000000001</v>
      </c>
      <c r="K79" s="92">
        <f t="shared" ref="K79" si="19">+K80+K81+K82</f>
        <v>0</v>
      </c>
    </row>
    <row r="80" spans="1:11" s="8" customFormat="1" ht="85.9" customHeight="1" x14ac:dyDescent="0.3">
      <c r="A80" s="15"/>
      <c r="B80" s="114" t="s">
        <v>424</v>
      </c>
      <c r="C80" s="276" t="s">
        <v>12</v>
      </c>
      <c r="D80" s="276" t="s">
        <v>85</v>
      </c>
      <c r="E80" s="163" t="s">
        <v>7</v>
      </c>
      <c r="F80" s="163" t="s">
        <v>623</v>
      </c>
      <c r="G80" s="187" t="s">
        <v>211</v>
      </c>
      <c r="H80" s="224" t="s">
        <v>86</v>
      </c>
      <c r="I80" s="224" t="s">
        <v>8</v>
      </c>
      <c r="J80" s="138">
        <v>1650.9</v>
      </c>
      <c r="K80" s="28"/>
    </row>
    <row r="81" spans="1:11" s="8" customFormat="1" ht="89.45" customHeight="1" x14ac:dyDescent="0.3">
      <c r="A81" s="15"/>
      <c r="B81" s="114" t="s">
        <v>425</v>
      </c>
      <c r="C81" s="276" t="s">
        <v>12</v>
      </c>
      <c r="D81" s="276" t="s">
        <v>85</v>
      </c>
      <c r="E81" s="163" t="s">
        <v>7</v>
      </c>
      <c r="F81" s="163" t="s">
        <v>623</v>
      </c>
      <c r="G81" s="187" t="s">
        <v>211</v>
      </c>
      <c r="H81" s="224" t="s">
        <v>86</v>
      </c>
      <c r="I81" s="224" t="s">
        <v>8</v>
      </c>
      <c r="J81" s="138">
        <v>291.39999999999998</v>
      </c>
      <c r="K81" s="28"/>
    </row>
    <row r="82" spans="1:11" s="8" customFormat="1" ht="85.15" customHeight="1" x14ac:dyDescent="0.3">
      <c r="A82" s="15"/>
      <c r="B82" s="159" t="s">
        <v>426</v>
      </c>
      <c r="C82" s="277" t="s">
        <v>12</v>
      </c>
      <c r="D82" s="277" t="s">
        <v>85</v>
      </c>
      <c r="E82" s="189" t="s">
        <v>7</v>
      </c>
      <c r="F82" s="189" t="s">
        <v>623</v>
      </c>
      <c r="G82" s="188" t="s">
        <v>211</v>
      </c>
      <c r="H82" s="224" t="s">
        <v>86</v>
      </c>
      <c r="I82" s="224" t="s">
        <v>8</v>
      </c>
      <c r="J82" s="190">
        <v>41.3</v>
      </c>
      <c r="K82" s="28"/>
    </row>
    <row r="83" spans="1:11" s="8" customFormat="1" ht="52.9" customHeight="1" x14ac:dyDescent="0.3">
      <c r="A83" s="15"/>
      <c r="B83" s="159" t="s">
        <v>619</v>
      </c>
      <c r="C83" s="278" t="s">
        <v>12</v>
      </c>
      <c r="D83" s="278" t="s">
        <v>85</v>
      </c>
      <c r="E83" s="191" t="s">
        <v>7</v>
      </c>
      <c r="F83" s="191" t="s">
        <v>622</v>
      </c>
      <c r="G83" s="416"/>
      <c r="H83" s="417"/>
      <c r="I83" s="418"/>
      <c r="J83" s="323">
        <f>+J84+J85</f>
        <v>16353.1</v>
      </c>
      <c r="K83" s="323">
        <f t="shared" ref="K83" si="20">+K84+K85</f>
        <v>0</v>
      </c>
    </row>
    <row r="84" spans="1:11" s="8" customFormat="1" ht="65.45" customHeight="1" x14ac:dyDescent="0.3">
      <c r="A84" s="15"/>
      <c r="B84" s="159" t="s">
        <v>620</v>
      </c>
      <c r="C84" s="277" t="s">
        <v>12</v>
      </c>
      <c r="D84" s="277" t="s">
        <v>85</v>
      </c>
      <c r="E84" s="189" t="s">
        <v>7</v>
      </c>
      <c r="F84" s="189" t="s">
        <v>622</v>
      </c>
      <c r="G84" s="196" t="s">
        <v>213</v>
      </c>
      <c r="H84" s="224" t="s">
        <v>46</v>
      </c>
      <c r="I84" s="224" t="s">
        <v>12</v>
      </c>
      <c r="J84" s="190">
        <v>13150.2</v>
      </c>
      <c r="K84" s="28">
        <v>0</v>
      </c>
    </row>
    <row r="85" spans="1:11" s="8" customFormat="1" ht="62.45" customHeight="1" x14ac:dyDescent="0.3">
      <c r="A85" s="15"/>
      <c r="B85" s="159" t="s">
        <v>621</v>
      </c>
      <c r="C85" s="277" t="s">
        <v>12</v>
      </c>
      <c r="D85" s="277" t="s">
        <v>85</v>
      </c>
      <c r="E85" s="189" t="s">
        <v>7</v>
      </c>
      <c r="F85" s="189" t="s">
        <v>622</v>
      </c>
      <c r="G85" s="196" t="s">
        <v>220</v>
      </c>
      <c r="H85" s="224" t="s">
        <v>46</v>
      </c>
      <c r="I85" s="224" t="s">
        <v>12</v>
      </c>
      <c r="J85" s="190">
        <v>3202.9</v>
      </c>
      <c r="K85" s="28">
        <v>0</v>
      </c>
    </row>
    <row r="86" spans="1:11" s="8" customFormat="1" ht="66" x14ac:dyDescent="0.3">
      <c r="A86" s="173" t="s">
        <v>456</v>
      </c>
      <c r="B86" s="154" t="s">
        <v>391</v>
      </c>
      <c r="C86" s="279" t="s">
        <v>12</v>
      </c>
      <c r="D86" s="279">
        <v>2</v>
      </c>
      <c r="E86" s="155" t="s">
        <v>353</v>
      </c>
      <c r="F86" s="156" t="s">
        <v>332</v>
      </c>
      <c r="G86" s="395"/>
      <c r="H86" s="396"/>
      <c r="I86" s="397"/>
      <c r="J86" s="93">
        <f>SUM(J87)</f>
        <v>500</v>
      </c>
      <c r="K86" s="93">
        <f t="shared" ref="K86" si="21">SUM(K87)</f>
        <v>99</v>
      </c>
    </row>
    <row r="87" spans="1:11" s="8" customFormat="1" ht="17.25" x14ac:dyDescent="0.3">
      <c r="A87" s="15"/>
      <c r="B87" s="17" t="s">
        <v>210</v>
      </c>
      <c r="C87" s="273" t="s">
        <v>12</v>
      </c>
      <c r="D87" s="273">
        <v>2</v>
      </c>
      <c r="E87" s="27" t="s">
        <v>353</v>
      </c>
      <c r="F87" s="27" t="s">
        <v>332</v>
      </c>
      <c r="G87" s="366" t="s">
        <v>211</v>
      </c>
      <c r="H87" s="366" t="s">
        <v>46</v>
      </c>
      <c r="I87" s="366" t="s">
        <v>12</v>
      </c>
      <c r="J87" s="28">
        <v>500</v>
      </c>
      <c r="K87" s="28">
        <v>99</v>
      </c>
    </row>
    <row r="88" spans="1:11" s="158" customFormat="1" ht="15" customHeight="1" x14ac:dyDescent="0.3">
      <c r="A88" s="173" t="s">
        <v>585</v>
      </c>
      <c r="B88" s="154" t="s">
        <v>392</v>
      </c>
      <c r="C88" s="279" t="s">
        <v>12</v>
      </c>
      <c r="D88" s="279">
        <v>2</v>
      </c>
      <c r="E88" s="155" t="s">
        <v>372</v>
      </c>
      <c r="F88" s="156" t="s">
        <v>373</v>
      </c>
      <c r="G88" s="371"/>
      <c r="H88" s="372"/>
      <c r="I88" s="373"/>
      <c r="J88" s="93">
        <f>+J89+J90+J91+J92+J93+J94</f>
        <v>3360.8</v>
      </c>
      <c r="K88" s="93">
        <f t="shared" ref="K88" si="22">+K89+K90+K91+K92+K93+K94</f>
        <v>319.29999999999995</v>
      </c>
    </row>
    <row r="89" spans="1:11" s="158" customFormat="1" ht="60" customHeight="1" x14ac:dyDescent="0.3">
      <c r="A89" s="157"/>
      <c r="B89" s="159" t="s">
        <v>530</v>
      </c>
      <c r="C89" s="273" t="s">
        <v>12</v>
      </c>
      <c r="D89" s="273">
        <v>2</v>
      </c>
      <c r="E89" s="27" t="s">
        <v>372</v>
      </c>
      <c r="F89" s="27" t="s">
        <v>373</v>
      </c>
      <c r="G89" s="224" t="s">
        <v>211</v>
      </c>
      <c r="H89" s="224" t="s">
        <v>46</v>
      </c>
      <c r="I89" s="224" t="s">
        <v>12</v>
      </c>
      <c r="J89" s="139">
        <v>2189.4</v>
      </c>
      <c r="K89" s="139">
        <v>0</v>
      </c>
    </row>
    <row r="90" spans="1:11" s="158" customFormat="1" ht="63" x14ac:dyDescent="0.3">
      <c r="A90" s="157"/>
      <c r="B90" s="159" t="s">
        <v>531</v>
      </c>
      <c r="C90" s="273" t="s">
        <v>12</v>
      </c>
      <c r="D90" s="273">
        <v>2</v>
      </c>
      <c r="E90" s="27" t="s">
        <v>372</v>
      </c>
      <c r="F90" s="27" t="s">
        <v>373</v>
      </c>
      <c r="G90" s="224" t="s">
        <v>211</v>
      </c>
      <c r="H90" s="224" t="s">
        <v>46</v>
      </c>
      <c r="I90" s="224" t="s">
        <v>12</v>
      </c>
      <c r="J90" s="139">
        <v>44.7</v>
      </c>
      <c r="K90" s="139">
        <v>0</v>
      </c>
    </row>
    <row r="91" spans="1:11" s="158" customFormat="1" ht="63" x14ac:dyDescent="0.3">
      <c r="A91" s="157"/>
      <c r="B91" s="159" t="s">
        <v>532</v>
      </c>
      <c r="C91" s="273" t="s">
        <v>12</v>
      </c>
      <c r="D91" s="273">
        <v>2</v>
      </c>
      <c r="E91" s="27" t="s">
        <v>372</v>
      </c>
      <c r="F91" s="27" t="s">
        <v>373</v>
      </c>
      <c r="G91" s="224" t="s">
        <v>211</v>
      </c>
      <c r="H91" s="224" t="s">
        <v>46</v>
      </c>
      <c r="I91" s="224" t="s">
        <v>12</v>
      </c>
      <c r="J91" s="139">
        <v>6.4</v>
      </c>
      <c r="K91" s="139">
        <v>0</v>
      </c>
    </row>
    <row r="92" spans="1:11" s="158" customFormat="1" ht="60.6" customHeight="1" x14ac:dyDescent="0.3">
      <c r="A92" s="157"/>
      <c r="B92" s="159" t="s">
        <v>393</v>
      </c>
      <c r="C92" s="273" t="s">
        <v>12</v>
      </c>
      <c r="D92" s="273">
        <v>2</v>
      </c>
      <c r="E92" s="27" t="s">
        <v>372</v>
      </c>
      <c r="F92" s="144" t="s">
        <v>373</v>
      </c>
      <c r="G92" s="224" t="s">
        <v>220</v>
      </c>
      <c r="H92" s="224" t="s">
        <v>46</v>
      </c>
      <c r="I92" s="224" t="s">
        <v>12</v>
      </c>
      <c r="J92" s="139">
        <v>1094.8</v>
      </c>
      <c r="K92" s="139">
        <v>312</v>
      </c>
    </row>
    <row r="93" spans="1:11" s="8" customFormat="1" ht="63" x14ac:dyDescent="0.3">
      <c r="A93" s="15"/>
      <c r="B93" s="159" t="s">
        <v>394</v>
      </c>
      <c r="C93" s="273" t="s">
        <v>12</v>
      </c>
      <c r="D93" s="273">
        <v>2</v>
      </c>
      <c r="E93" s="27" t="s">
        <v>372</v>
      </c>
      <c r="F93" s="144" t="s">
        <v>373</v>
      </c>
      <c r="G93" s="224" t="s">
        <v>220</v>
      </c>
      <c r="H93" s="224" t="s">
        <v>46</v>
      </c>
      <c r="I93" s="224" t="s">
        <v>12</v>
      </c>
      <c r="J93" s="139">
        <v>22.3</v>
      </c>
      <c r="K93" s="139">
        <v>6.4</v>
      </c>
    </row>
    <row r="94" spans="1:11" s="8" customFormat="1" ht="62.45" customHeight="1" x14ac:dyDescent="0.3">
      <c r="A94" s="15"/>
      <c r="B94" s="159" t="s">
        <v>395</v>
      </c>
      <c r="C94" s="273" t="s">
        <v>12</v>
      </c>
      <c r="D94" s="273">
        <v>2</v>
      </c>
      <c r="E94" s="27" t="s">
        <v>372</v>
      </c>
      <c r="F94" s="144" t="s">
        <v>373</v>
      </c>
      <c r="G94" s="224" t="s">
        <v>220</v>
      </c>
      <c r="H94" s="224" t="s">
        <v>46</v>
      </c>
      <c r="I94" s="224" t="s">
        <v>12</v>
      </c>
      <c r="J94" s="139">
        <v>3.2</v>
      </c>
      <c r="K94" s="139">
        <v>0.9</v>
      </c>
    </row>
    <row r="95" spans="1:11" s="8" customFormat="1" ht="27" customHeight="1" x14ac:dyDescent="0.3">
      <c r="A95" s="173" t="s">
        <v>586</v>
      </c>
      <c r="B95" s="154" t="s">
        <v>565</v>
      </c>
      <c r="C95" s="279" t="s">
        <v>12</v>
      </c>
      <c r="D95" s="279">
        <v>2</v>
      </c>
      <c r="E95" s="155" t="s">
        <v>566</v>
      </c>
      <c r="F95" s="156" t="s">
        <v>581</v>
      </c>
      <c r="G95" s="370"/>
      <c r="H95" s="374"/>
      <c r="I95" s="375"/>
      <c r="J95" s="93">
        <f>+J96+J97+J98</f>
        <v>1933.7</v>
      </c>
      <c r="K95" s="93">
        <f t="shared" ref="K95" si="23">+K96+K97+K98</f>
        <v>0</v>
      </c>
    </row>
    <row r="96" spans="1:11" s="8" customFormat="1" ht="50.45" customHeight="1" x14ac:dyDescent="0.3">
      <c r="A96" s="15"/>
      <c r="B96" s="160" t="s">
        <v>582</v>
      </c>
      <c r="C96" s="273" t="s">
        <v>12</v>
      </c>
      <c r="D96" s="273" t="s">
        <v>85</v>
      </c>
      <c r="E96" s="27" t="s">
        <v>566</v>
      </c>
      <c r="F96" s="144" t="s">
        <v>581</v>
      </c>
      <c r="G96" s="224" t="s">
        <v>211</v>
      </c>
      <c r="H96" s="224" t="s">
        <v>46</v>
      </c>
      <c r="I96" s="224" t="s">
        <v>12</v>
      </c>
      <c r="J96" s="139">
        <v>1609.5</v>
      </c>
      <c r="K96" s="139"/>
    </row>
    <row r="97" spans="1:14" s="8" customFormat="1" ht="54" customHeight="1" x14ac:dyDescent="0.3">
      <c r="A97" s="15"/>
      <c r="B97" s="160" t="s">
        <v>583</v>
      </c>
      <c r="C97" s="273" t="s">
        <v>12</v>
      </c>
      <c r="D97" s="273" t="s">
        <v>85</v>
      </c>
      <c r="E97" s="27" t="s">
        <v>566</v>
      </c>
      <c r="F97" s="144" t="s">
        <v>581</v>
      </c>
      <c r="G97" s="224" t="s">
        <v>211</v>
      </c>
      <c r="H97" s="224" t="s">
        <v>46</v>
      </c>
      <c r="I97" s="224" t="s">
        <v>12</v>
      </c>
      <c r="J97" s="139">
        <v>284</v>
      </c>
      <c r="K97" s="139"/>
    </row>
    <row r="98" spans="1:14" s="8" customFormat="1" ht="57" customHeight="1" x14ac:dyDescent="0.3">
      <c r="A98" s="15"/>
      <c r="B98" s="160" t="s">
        <v>584</v>
      </c>
      <c r="C98" s="273" t="s">
        <v>12</v>
      </c>
      <c r="D98" s="273" t="s">
        <v>85</v>
      </c>
      <c r="E98" s="27" t="s">
        <v>566</v>
      </c>
      <c r="F98" s="144" t="s">
        <v>581</v>
      </c>
      <c r="G98" s="224" t="s">
        <v>211</v>
      </c>
      <c r="H98" s="224" t="s">
        <v>46</v>
      </c>
      <c r="I98" s="224" t="s">
        <v>12</v>
      </c>
      <c r="J98" s="139">
        <v>40.200000000000003</v>
      </c>
      <c r="K98" s="139"/>
    </row>
    <row r="99" spans="1:14" s="8" customFormat="1" ht="22.9" customHeight="1" x14ac:dyDescent="0.3">
      <c r="A99" s="173" t="s">
        <v>587</v>
      </c>
      <c r="B99" s="154" t="s">
        <v>533</v>
      </c>
      <c r="C99" s="279" t="s">
        <v>12</v>
      </c>
      <c r="D99" s="279">
        <v>2</v>
      </c>
      <c r="E99" s="155" t="s">
        <v>534</v>
      </c>
      <c r="F99" s="156" t="s">
        <v>535</v>
      </c>
      <c r="G99" s="370"/>
      <c r="H99" s="374"/>
      <c r="I99" s="375"/>
      <c r="J99" s="93">
        <f>J100+J101+J102+J103+J104+J105</f>
        <v>8718.7000000000007</v>
      </c>
      <c r="K99" s="93">
        <f t="shared" ref="K99" si="24">K100+K101+K102+K103+K104+K105</f>
        <v>0</v>
      </c>
    </row>
    <row r="100" spans="1:14" s="8" customFormat="1" ht="43.9" customHeight="1" x14ac:dyDescent="0.3">
      <c r="A100" s="15"/>
      <c r="B100" s="159" t="s">
        <v>536</v>
      </c>
      <c r="C100" s="273" t="s">
        <v>12</v>
      </c>
      <c r="D100" s="273">
        <v>2</v>
      </c>
      <c r="E100" s="27" t="s">
        <v>534</v>
      </c>
      <c r="F100" s="27" t="s">
        <v>535</v>
      </c>
      <c r="G100" s="224" t="s">
        <v>211</v>
      </c>
      <c r="H100" s="224" t="s">
        <v>46</v>
      </c>
      <c r="I100" s="224" t="s">
        <v>12</v>
      </c>
      <c r="J100" s="139">
        <v>4259.3</v>
      </c>
      <c r="K100" s="139">
        <v>0</v>
      </c>
    </row>
    <row r="101" spans="1:14" s="8" customFormat="1" ht="43.15" customHeight="1" x14ac:dyDescent="0.3">
      <c r="A101" s="15"/>
      <c r="B101" s="159" t="s">
        <v>537</v>
      </c>
      <c r="C101" s="273" t="s">
        <v>12</v>
      </c>
      <c r="D101" s="273">
        <v>2</v>
      </c>
      <c r="E101" s="27" t="s">
        <v>534</v>
      </c>
      <c r="F101" s="27" t="s">
        <v>535</v>
      </c>
      <c r="G101" s="224" t="s">
        <v>211</v>
      </c>
      <c r="H101" s="224" t="s">
        <v>46</v>
      </c>
      <c r="I101" s="224" t="s">
        <v>12</v>
      </c>
      <c r="J101" s="139">
        <v>87</v>
      </c>
      <c r="K101" s="139">
        <v>0</v>
      </c>
    </row>
    <row r="102" spans="1:14" s="8" customFormat="1" ht="50.45" customHeight="1" x14ac:dyDescent="0.3">
      <c r="A102" s="15"/>
      <c r="B102" s="159" t="s">
        <v>538</v>
      </c>
      <c r="C102" s="273" t="s">
        <v>12</v>
      </c>
      <c r="D102" s="273">
        <v>2</v>
      </c>
      <c r="E102" s="27" t="s">
        <v>534</v>
      </c>
      <c r="F102" s="27" t="s">
        <v>535</v>
      </c>
      <c r="G102" s="224" t="s">
        <v>211</v>
      </c>
      <c r="H102" s="224" t="s">
        <v>46</v>
      </c>
      <c r="I102" s="224" t="s">
        <v>12</v>
      </c>
      <c r="J102" s="139">
        <v>13.1</v>
      </c>
      <c r="K102" s="139">
        <v>0</v>
      </c>
    </row>
    <row r="103" spans="1:14" s="8" customFormat="1" ht="49.15" customHeight="1" x14ac:dyDescent="0.3">
      <c r="A103" s="15"/>
      <c r="B103" s="159" t="s">
        <v>540</v>
      </c>
      <c r="C103" s="273" t="s">
        <v>12</v>
      </c>
      <c r="D103" s="273">
        <v>2</v>
      </c>
      <c r="E103" s="27" t="s">
        <v>534</v>
      </c>
      <c r="F103" s="27" t="s">
        <v>535</v>
      </c>
      <c r="G103" s="224" t="s">
        <v>220</v>
      </c>
      <c r="H103" s="224" t="s">
        <v>46</v>
      </c>
      <c r="I103" s="224" t="s">
        <v>12</v>
      </c>
      <c r="J103" s="139">
        <v>4259.3</v>
      </c>
      <c r="K103" s="139">
        <v>0</v>
      </c>
    </row>
    <row r="104" spans="1:14" s="8" customFormat="1" ht="52.15" customHeight="1" x14ac:dyDescent="0.3">
      <c r="A104" s="15"/>
      <c r="B104" s="159" t="s">
        <v>541</v>
      </c>
      <c r="C104" s="273" t="s">
        <v>12</v>
      </c>
      <c r="D104" s="273">
        <v>2</v>
      </c>
      <c r="E104" s="27" t="s">
        <v>534</v>
      </c>
      <c r="F104" s="27" t="s">
        <v>535</v>
      </c>
      <c r="G104" s="224" t="s">
        <v>220</v>
      </c>
      <c r="H104" s="224" t="s">
        <v>46</v>
      </c>
      <c r="I104" s="224" t="s">
        <v>12</v>
      </c>
      <c r="J104" s="139">
        <v>86.9</v>
      </c>
      <c r="K104" s="139">
        <v>0</v>
      </c>
    </row>
    <row r="105" spans="1:14" s="8" customFormat="1" ht="54" customHeight="1" x14ac:dyDescent="0.3">
      <c r="A105" s="15"/>
      <c r="B105" s="159" t="s">
        <v>539</v>
      </c>
      <c r="C105" s="273" t="s">
        <v>12</v>
      </c>
      <c r="D105" s="273">
        <v>2</v>
      </c>
      <c r="E105" s="27" t="s">
        <v>534</v>
      </c>
      <c r="F105" s="27" t="s">
        <v>535</v>
      </c>
      <c r="G105" s="224" t="s">
        <v>220</v>
      </c>
      <c r="H105" s="224" t="s">
        <v>46</v>
      </c>
      <c r="I105" s="224" t="s">
        <v>12</v>
      </c>
      <c r="J105" s="139">
        <v>13.1</v>
      </c>
      <c r="K105" s="139">
        <v>0</v>
      </c>
    </row>
    <row r="106" spans="1:14" s="2" customFormat="1" x14ac:dyDescent="0.25">
      <c r="A106" s="13" t="s">
        <v>158</v>
      </c>
      <c r="B106" s="18" t="s">
        <v>22</v>
      </c>
      <c r="C106" s="270" t="s">
        <v>12</v>
      </c>
      <c r="D106" s="270">
        <v>3</v>
      </c>
      <c r="E106" s="25" t="s">
        <v>2</v>
      </c>
      <c r="F106" s="25" t="s">
        <v>3</v>
      </c>
      <c r="G106" s="399"/>
      <c r="H106" s="399"/>
      <c r="I106" s="399"/>
      <c r="J106" s="129">
        <f>SUM(J107+J114+J118+J121+J125)</f>
        <v>113203.70000000001</v>
      </c>
      <c r="K106" s="129">
        <f>SUM(K107+K114+K118+K121+K125)</f>
        <v>34738.6</v>
      </c>
    </row>
    <row r="107" spans="1:14" s="67" customFormat="1" ht="58.5" x14ac:dyDescent="0.25">
      <c r="A107" s="63" t="s">
        <v>159</v>
      </c>
      <c r="B107" s="64" t="s">
        <v>23</v>
      </c>
      <c r="C107" s="271" t="s">
        <v>12</v>
      </c>
      <c r="D107" s="271">
        <v>3</v>
      </c>
      <c r="E107" s="77" t="s">
        <v>1</v>
      </c>
      <c r="F107" s="65" t="s">
        <v>3</v>
      </c>
      <c r="G107" s="398"/>
      <c r="H107" s="398"/>
      <c r="I107" s="398"/>
      <c r="J107" s="131">
        <f>SUM(J108+J112)</f>
        <v>37681.1</v>
      </c>
      <c r="K107" s="131">
        <f t="shared" ref="K107" si="25">SUM(K108)</f>
        <v>6493.4</v>
      </c>
    </row>
    <row r="108" spans="1:14" s="71" customFormat="1" ht="33" x14ac:dyDescent="0.3">
      <c r="A108" s="73"/>
      <c r="B108" s="41" t="s">
        <v>17</v>
      </c>
      <c r="C108" s="272" t="s">
        <v>12</v>
      </c>
      <c r="D108" s="272">
        <v>3</v>
      </c>
      <c r="E108" s="70" t="s">
        <v>1</v>
      </c>
      <c r="F108" s="70" t="s">
        <v>16</v>
      </c>
      <c r="G108" s="400"/>
      <c r="H108" s="400"/>
      <c r="I108" s="400"/>
      <c r="J108" s="92">
        <f>+J109+J110+J111</f>
        <v>34681.1</v>
      </c>
      <c r="K108" s="92">
        <f t="shared" ref="K108" si="26">+K109+K110+K111</f>
        <v>6493.4</v>
      </c>
    </row>
    <row r="109" spans="1:14" s="8" customFormat="1" ht="17.25" x14ac:dyDescent="0.3">
      <c r="A109" s="15"/>
      <c r="B109" s="17" t="s">
        <v>210</v>
      </c>
      <c r="C109" s="273" t="s">
        <v>12</v>
      </c>
      <c r="D109" s="273">
        <v>3</v>
      </c>
      <c r="E109" s="27" t="s">
        <v>1</v>
      </c>
      <c r="F109" s="27" t="s">
        <v>16</v>
      </c>
      <c r="G109" s="224" t="s">
        <v>211</v>
      </c>
      <c r="H109" s="224" t="s">
        <v>46</v>
      </c>
      <c r="I109" s="224" t="s">
        <v>7</v>
      </c>
      <c r="J109" s="28">
        <v>30614.1</v>
      </c>
      <c r="K109" s="28">
        <v>4888.5</v>
      </c>
    </row>
    <row r="110" spans="1:14" s="8" customFormat="1" ht="33" x14ac:dyDescent="0.3">
      <c r="A110" s="15"/>
      <c r="B110" s="17" t="s">
        <v>588</v>
      </c>
      <c r="C110" s="273" t="s">
        <v>12</v>
      </c>
      <c r="D110" s="273" t="s">
        <v>94</v>
      </c>
      <c r="E110" s="27" t="s">
        <v>1</v>
      </c>
      <c r="F110" s="27" t="s">
        <v>16</v>
      </c>
      <c r="G110" s="365" t="s">
        <v>220</v>
      </c>
      <c r="H110" s="365" t="s">
        <v>46</v>
      </c>
      <c r="I110" s="365" t="s">
        <v>7</v>
      </c>
      <c r="J110" s="28">
        <v>808</v>
      </c>
      <c r="K110" s="28">
        <v>140.19999999999999</v>
      </c>
    </row>
    <row r="111" spans="1:14" s="8" customFormat="1" ht="17.25" x14ac:dyDescent="0.3">
      <c r="A111" s="15"/>
      <c r="B111" s="17" t="s">
        <v>214</v>
      </c>
      <c r="C111" s="273" t="s">
        <v>12</v>
      </c>
      <c r="D111" s="273">
        <v>3</v>
      </c>
      <c r="E111" s="27" t="s">
        <v>1</v>
      </c>
      <c r="F111" s="27" t="s">
        <v>16</v>
      </c>
      <c r="G111" s="365" t="s">
        <v>215</v>
      </c>
      <c r="H111" s="365" t="s">
        <v>46</v>
      </c>
      <c r="I111" s="365" t="s">
        <v>7</v>
      </c>
      <c r="J111" s="28">
        <v>3259</v>
      </c>
      <c r="K111" s="28">
        <v>1464.7</v>
      </c>
      <c r="L111" s="8">
        <v>1738</v>
      </c>
      <c r="M111" s="8">
        <v>1738</v>
      </c>
      <c r="N111" s="8">
        <v>1738</v>
      </c>
    </row>
    <row r="112" spans="1:14" s="8" customFormat="1" ht="31.5" x14ac:dyDescent="0.3">
      <c r="A112" s="15"/>
      <c r="B112" s="160" t="s">
        <v>638</v>
      </c>
      <c r="C112" s="272" t="s">
        <v>12</v>
      </c>
      <c r="D112" s="272" t="s">
        <v>94</v>
      </c>
      <c r="E112" s="70" t="s">
        <v>1</v>
      </c>
      <c r="F112" s="70" t="s">
        <v>275</v>
      </c>
      <c r="G112" s="376"/>
      <c r="H112" s="376"/>
      <c r="I112" s="376"/>
      <c r="J112" s="92">
        <f>+J113</f>
        <v>3000</v>
      </c>
      <c r="K112" s="92"/>
    </row>
    <row r="113" spans="1:16" s="8" customFormat="1" ht="17.25" x14ac:dyDescent="0.3">
      <c r="A113" s="15"/>
      <c r="B113" s="159" t="s">
        <v>639</v>
      </c>
      <c r="C113" s="273" t="s">
        <v>12</v>
      </c>
      <c r="D113" s="273" t="s">
        <v>94</v>
      </c>
      <c r="E113" s="27" t="s">
        <v>1</v>
      </c>
      <c r="F113" s="27" t="s">
        <v>275</v>
      </c>
      <c r="G113" s="365" t="s">
        <v>211</v>
      </c>
      <c r="H113" s="365" t="s">
        <v>46</v>
      </c>
      <c r="I113" s="365" t="s">
        <v>7</v>
      </c>
      <c r="J113" s="28">
        <v>3000</v>
      </c>
      <c r="K113" s="28"/>
    </row>
    <row r="114" spans="1:16" s="67" customFormat="1" ht="19.5" x14ac:dyDescent="0.25">
      <c r="A114" s="63" t="s">
        <v>160</v>
      </c>
      <c r="B114" s="64" t="s">
        <v>24</v>
      </c>
      <c r="C114" s="271" t="s">
        <v>12</v>
      </c>
      <c r="D114" s="271">
        <v>3</v>
      </c>
      <c r="E114" s="77" t="s">
        <v>12</v>
      </c>
      <c r="F114" s="65" t="s">
        <v>3</v>
      </c>
      <c r="G114" s="398"/>
      <c r="H114" s="398"/>
      <c r="I114" s="398"/>
      <c r="J114" s="131">
        <f>SUM(J115)</f>
        <v>65818</v>
      </c>
      <c r="K114" s="131">
        <f t="shared" ref="K114" si="27">SUM(K115)</f>
        <v>27907.600000000002</v>
      </c>
    </row>
    <row r="115" spans="1:16" s="71" customFormat="1" ht="33" x14ac:dyDescent="0.3">
      <c r="A115" s="73"/>
      <c r="B115" s="41" t="s">
        <v>17</v>
      </c>
      <c r="C115" s="272" t="s">
        <v>12</v>
      </c>
      <c r="D115" s="272">
        <v>3</v>
      </c>
      <c r="E115" s="70" t="s">
        <v>12</v>
      </c>
      <c r="F115" s="70" t="s">
        <v>16</v>
      </c>
      <c r="G115" s="400"/>
      <c r="H115" s="400"/>
      <c r="I115" s="400"/>
      <c r="J115" s="92">
        <f>SUM(J116:J117)</f>
        <v>65818</v>
      </c>
      <c r="K115" s="92">
        <f>SUM(K116:K117)</f>
        <v>27907.600000000002</v>
      </c>
    </row>
    <row r="116" spans="1:16" s="8" customFormat="1" ht="33" x14ac:dyDescent="0.3">
      <c r="A116" s="15"/>
      <c r="B116" s="17" t="s">
        <v>243</v>
      </c>
      <c r="C116" s="273" t="s">
        <v>12</v>
      </c>
      <c r="D116" s="273">
        <v>3</v>
      </c>
      <c r="E116" s="27" t="s">
        <v>12</v>
      </c>
      <c r="F116" s="27" t="s">
        <v>16</v>
      </c>
      <c r="G116" s="224" t="s">
        <v>213</v>
      </c>
      <c r="H116" s="224" t="s">
        <v>46</v>
      </c>
      <c r="I116" s="224" t="s">
        <v>7</v>
      </c>
      <c r="J116" s="28">
        <v>62081.2</v>
      </c>
      <c r="K116" s="28">
        <v>27034.7</v>
      </c>
      <c r="L116" s="8">
        <v>2174</v>
      </c>
      <c r="M116" s="8">
        <v>2174</v>
      </c>
      <c r="N116" s="8">
        <v>2174</v>
      </c>
    </row>
    <row r="117" spans="1:16" s="8" customFormat="1" ht="33" x14ac:dyDescent="0.3">
      <c r="A117" s="345"/>
      <c r="B117" s="310" t="s">
        <v>588</v>
      </c>
      <c r="C117" s="273" t="s">
        <v>12</v>
      </c>
      <c r="D117" s="273">
        <v>3</v>
      </c>
      <c r="E117" s="273" t="s">
        <v>12</v>
      </c>
      <c r="F117" s="273" t="s">
        <v>16</v>
      </c>
      <c r="G117" s="224" t="s">
        <v>220</v>
      </c>
      <c r="H117" s="224" t="s">
        <v>46</v>
      </c>
      <c r="I117" s="224" t="s">
        <v>7</v>
      </c>
      <c r="J117" s="311">
        <v>3736.8</v>
      </c>
      <c r="K117" s="28">
        <v>872.9</v>
      </c>
      <c r="P117" s="342"/>
    </row>
    <row r="118" spans="1:16" s="67" customFormat="1" ht="39" x14ac:dyDescent="0.25">
      <c r="A118" s="63" t="s">
        <v>161</v>
      </c>
      <c r="B118" s="64" t="s">
        <v>25</v>
      </c>
      <c r="C118" s="271" t="s">
        <v>12</v>
      </c>
      <c r="D118" s="271">
        <v>3</v>
      </c>
      <c r="E118" s="77" t="s">
        <v>7</v>
      </c>
      <c r="F118" s="65" t="s">
        <v>3</v>
      </c>
      <c r="G118" s="398"/>
      <c r="H118" s="398"/>
      <c r="I118" s="398"/>
      <c r="J118" s="131">
        <f>SUM(J119)</f>
        <v>3305</v>
      </c>
      <c r="K118" s="131">
        <f>SUM(K119)</f>
        <v>337.6</v>
      </c>
    </row>
    <row r="119" spans="1:16" s="71" customFormat="1" ht="33" x14ac:dyDescent="0.3">
      <c r="A119" s="73"/>
      <c r="B119" s="41" t="s">
        <v>17</v>
      </c>
      <c r="C119" s="272" t="s">
        <v>12</v>
      </c>
      <c r="D119" s="272">
        <v>3</v>
      </c>
      <c r="E119" s="70" t="s">
        <v>7</v>
      </c>
      <c r="F119" s="70" t="s">
        <v>16</v>
      </c>
      <c r="G119" s="400"/>
      <c r="H119" s="400"/>
      <c r="I119" s="400"/>
      <c r="J119" s="92">
        <f>SUM(J120)</f>
        <v>3305</v>
      </c>
      <c r="K119" s="92">
        <f t="shared" ref="K119" si="28">SUM(K120)</f>
        <v>337.6</v>
      </c>
    </row>
    <row r="120" spans="1:16" s="8" customFormat="1" ht="17.25" x14ac:dyDescent="0.3">
      <c r="A120" s="15"/>
      <c r="B120" s="17" t="s">
        <v>210</v>
      </c>
      <c r="C120" s="273" t="s">
        <v>12</v>
      </c>
      <c r="D120" s="273">
        <v>3</v>
      </c>
      <c r="E120" s="27" t="s">
        <v>7</v>
      </c>
      <c r="F120" s="27" t="s">
        <v>16</v>
      </c>
      <c r="G120" s="224" t="s">
        <v>211</v>
      </c>
      <c r="H120" s="224" t="s">
        <v>46</v>
      </c>
      <c r="I120" s="224" t="s">
        <v>7</v>
      </c>
      <c r="J120" s="28">
        <v>3305</v>
      </c>
      <c r="K120" s="28">
        <v>337.6</v>
      </c>
    </row>
    <row r="121" spans="1:16" s="8" customFormat="1" ht="19.5" x14ac:dyDescent="0.3">
      <c r="A121" s="63" t="s">
        <v>570</v>
      </c>
      <c r="B121" s="154" t="s">
        <v>565</v>
      </c>
      <c r="C121" s="279" t="s">
        <v>12</v>
      </c>
      <c r="D121" s="279" t="s">
        <v>94</v>
      </c>
      <c r="E121" s="155" t="s">
        <v>566</v>
      </c>
      <c r="F121" s="156" t="s">
        <v>567</v>
      </c>
      <c r="G121" s="370"/>
      <c r="H121" s="374"/>
      <c r="I121" s="375"/>
      <c r="J121" s="93">
        <f>+J122+J124+J123</f>
        <v>6299.6</v>
      </c>
      <c r="K121" s="93">
        <f t="shared" ref="K121" si="29">+K122+K124</f>
        <v>0</v>
      </c>
    </row>
    <row r="122" spans="1:16" s="8" customFormat="1" ht="55.15" customHeight="1" x14ac:dyDescent="0.3">
      <c r="A122" s="15"/>
      <c r="B122" s="160" t="s">
        <v>589</v>
      </c>
      <c r="C122" s="273" t="s">
        <v>12</v>
      </c>
      <c r="D122" s="273" t="s">
        <v>94</v>
      </c>
      <c r="E122" s="27" t="s">
        <v>566</v>
      </c>
      <c r="F122" s="27" t="s">
        <v>567</v>
      </c>
      <c r="G122" s="224" t="s">
        <v>211</v>
      </c>
      <c r="H122" s="224" t="s">
        <v>46</v>
      </c>
      <c r="I122" s="224" t="s">
        <v>7</v>
      </c>
      <c r="J122" s="28">
        <v>6156.2</v>
      </c>
      <c r="K122" s="28"/>
    </row>
    <row r="123" spans="1:16" s="8" customFormat="1" ht="47.25" x14ac:dyDescent="0.3">
      <c r="A123" s="15"/>
      <c r="B123" s="160" t="s">
        <v>568</v>
      </c>
      <c r="C123" s="273" t="s">
        <v>12</v>
      </c>
      <c r="D123" s="273" t="s">
        <v>94</v>
      </c>
      <c r="E123" s="27" t="s">
        <v>566</v>
      </c>
      <c r="F123" s="27" t="s">
        <v>567</v>
      </c>
      <c r="G123" s="224" t="s">
        <v>211</v>
      </c>
      <c r="H123" s="224" t="s">
        <v>46</v>
      </c>
      <c r="I123" s="224" t="s">
        <v>7</v>
      </c>
      <c r="J123" s="28">
        <v>125.6</v>
      </c>
      <c r="K123" s="28"/>
    </row>
    <row r="124" spans="1:16" s="8" customFormat="1" ht="47.25" x14ac:dyDescent="0.3">
      <c r="A124" s="15"/>
      <c r="B124" s="160" t="s">
        <v>569</v>
      </c>
      <c r="C124" s="273" t="s">
        <v>12</v>
      </c>
      <c r="D124" s="273" t="s">
        <v>94</v>
      </c>
      <c r="E124" s="27" t="s">
        <v>566</v>
      </c>
      <c r="F124" s="27" t="s">
        <v>567</v>
      </c>
      <c r="G124" s="224" t="s">
        <v>211</v>
      </c>
      <c r="H124" s="224" t="s">
        <v>46</v>
      </c>
      <c r="I124" s="224" t="s">
        <v>7</v>
      </c>
      <c r="J124" s="28">
        <v>17.8</v>
      </c>
      <c r="K124" s="28"/>
    </row>
    <row r="125" spans="1:16" s="8" customFormat="1" ht="34.5" x14ac:dyDescent="0.3">
      <c r="A125" s="63" t="s">
        <v>647</v>
      </c>
      <c r="B125" s="331" t="s">
        <v>645</v>
      </c>
      <c r="C125" s="280" t="s">
        <v>12</v>
      </c>
      <c r="D125" s="280" t="s">
        <v>94</v>
      </c>
      <c r="E125" s="334" t="s">
        <v>28</v>
      </c>
      <c r="F125" s="334" t="s">
        <v>16</v>
      </c>
      <c r="G125" s="205"/>
      <c r="H125" s="205"/>
      <c r="I125" s="205"/>
      <c r="J125" s="254">
        <f>+J126</f>
        <v>100</v>
      </c>
      <c r="K125" s="254">
        <f t="shared" ref="K125" si="30">+K126</f>
        <v>0</v>
      </c>
    </row>
    <row r="126" spans="1:16" s="8" customFormat="1" ht="47.25" x14ac:dyDescent="0.3">
      <c r="A126" s="15"/>
      <c r="B126" s="159" t="s">
        <v>646</v>
      </c>
      <c r="C126" s="273" t="s">
        <v>12</v>
      </c>
      <c r="D126" s="273" t="s">
        <v>94</v>
      </c>
      <c r="E126" s="27" t="s">
        <v>28</v>
      </c>
      <c r="F126" s="27" t="s">
        <v>16</v>
      </c>
      <c r="G126" s="224" t="s">
        <v>220</v>
      </c>
      <c r="H126" s="224" t="s">
        <v>46</v>
      </c>
      <c r="I126" s="224" t="s">
        <v>7</v>
      </c>
      <c r="J126" s="28">
        <v>100</v>
      </c>
      <c r="K126" s="28">
        <v>0</v>
      </c>
    </row>
    <row r="127" spans="1:16" s="2" customFormat="1" x14ac:dyDescent="0.25">
      <c r="A127" s="13" t="s">
        <v>162</v>
      </c>
      <c r="B127" s="18" t="s">
        <v>26</v>
      </c>
      <c r="C127" s="270" t="s">
        <v>12</v>
      </c>
      <c r="D127" s="270">
        <v>4</v>
      </c>
      <c r="E127" s="25" t="s">
        <v>2</v>
      </c>
      <c r="F127" s="25" t="s">
        <v>3</v>
      </c>
      <c r="G127" s="399"/>
      <c r="H127" s="399"/>
      <c r="I127" s="399"/>
      <c r="J127" s="129">
        <f>SUM(J128)</f>
        <v>13264.2</v>
      </c>
      <c r="K127" s="129">
        <f t="shared" ref="K127" si="31">SUM(K128)</f>
        <v>0</v>
      </c>
    </row>
    <row r="128" spans="1:16" s="67" customFormat="1" ht="39" x14ac:dyDescent="0.25">
      <c r="A128" s="63" t="s">
        <v>280</v>
      </c>
      <c r="B128" s="64" t="s">
        <v>244</v>
      </c>
      <c r="C128" s="271" t="s">
        <v>12</v>
      </c>
      <c r="D128" s="271">
        <v>4</v>
      </c>
      <c r="E128" s="77" t="s">
        <v>7</v>
      </c>
      <c r="F128" s="65" t="s">
        <v>3</v>
      </c>
      <c r="G128" s="398"/>
      <c r="H128" s="398"/>
      <c r="I128" s="398"/>
      <c r="J128" s="131">
        <f>+J129+J134</f>
        <v>13264.2</v>
      </c>
      <c r="K128" s="131">
        <f>SUM(K129+K134)</f>
        <v>0</v>
      </c>
    </row>
    <row r="129" spans="1:12" s="71" customFormat="1" ht="33" x14ac:dyDescent="0.3">
      <c r="A129" s="73"/>
      <c r="B129" s="41" t="s">
        <v>376</v>
      </c>
      <c r="C129" s="272" t="s">
        <v>12</v>
      </c>
      <c r="D129" s="272">
        <v>4</v>
      </c>
      <c r="E129" s="70" t="s">
        <v>7</v>
      </c>
      <c r="F129" s="70" t="s">
        <v>273</v>
      </c>
      <c r="G129" s="400"/>
      <c r="H129" s="400"/>
      <c r="I129" s="400"/>
      <c r="J129" s="92">
        <f>+J130+J131+J132+J133</f>
        <v>8364.2000000000007</v>
      </c>
      <c r="K129" s="92">
        <f>+K130+K131+K132+K133</f>
        <v>0</v>
      </c>
    </row>
    <row r="130" spans="1:12" s="8" customFormat="1" ht="17.25" x14ac:dyDescent="0.3">
      <c r="A130" s="15"/>
      <c r="B130" s="17" t="s">
        <v>317</v>
      </c>
      <c r="C130" s="273" t="s">
        <v>12</v>
      </c>
      <c r="D130" s="273">
        <v>4</v>
      </c>
      <c r="E130" s="27" t="s">
        <v>7</v>
      </c>
      <c r="F130" s="27" t="s">
        <v>273</v>
      </c>
      <c r="G130" s="224" t="s">
        <v>211</v>
      </c>
      <c r="H130" s="224" t="s">
        <v>46</v>
      </c>
      <c r="I130" s="224" t="s">
        <v>46</v>
      </c>
      <c r="J130" s="28">
        <v>5664.2</v>
      </c>
      <c r="K130" s="28">
        <v>0</v>
      </c>
    </row>
    <row r="131" spans="1:12" s="8" customFormat="1" ht="33" x14ac:dyDescent="0.3">
      <c r="A131" s="15"/>
      <c r="B131" s="17" t="s">
        <v>319</v>
      </c>
      <c r="C131" s="273" t="s">
        <v>12</v>
      </c>
      <c r="D131" s="273">
        <v>4</v>
      </c>
      <c r="E131" s="27" t="s">
        <v>7</v>
      </c>
      <c r="F131" s="27" t="s">
        <v>273</v>
      </c>
      <c r="G131" s="224" t="s">
        <v>220</v>
      </c>
      <c r="H131" s="224" t="s">
        <v>46</v>
      </c>
      <c r="I131" s="224" t="s">
        <v>46</v>
      </c>
      <c r="J131" s="28">
        <v>1200</v>
      </c>
      <c r="K131" s="28">
        <v>0</v>
      </c>
      <c r="L131" s="8">
        <v>18</v>
      </c>
    </row>
    <row r="132" spans="1:12" s="8" customFormat="1" ht="17.25" x14ac:dyDescent="0.3">
      <c r="A132" s="15"/>
      <c r="B132" s="17" t="s">
        <v>318</v>
      </c>
      <c r="C132" s="273" t="s">
        <v>12</v>
      </c>
      <c r="D132" s="273">
        <v>4</v>
      </c>
      <c r="E132" s="27" t="s">
        <v>7</v>
      </c>
      <c r="F132" s="27" t="s">
        <v>273</v>
      </c>
      <c r="G132" s="224" t="s">
        <v>211</v>
      </c>
      <c r="H132" s="224" t="s">
        <v>46</v>
      </c>
      <c r="I132" s="224" t="s">
        <v>46</v>
      </c>
      <c r="J132" s="28">
        <v>1370</v>
      </c>
      <c r="K132" s="28">
        <v>0</v>
      </c>
    </row>
    <row r="133" spans="1:12" s="8" customFormat="1" ht="33" x14ac:dyDescent="0.3">
      <c r="A133" s="15"/>
      <c r="B133" s="17" t="s">
        <v>320</v>
      </c>
      <c r="C133" s="273" t="s">
        <v>12</v>
      </c>
      <c r="D133" s="273">
        <v>4</v>
      </c>
      <c r="E133" s="27" t="s">
        <v>7</v>
      </c>
      <c r="F133" s="27" t="s">
        <v>273</v>
      </c>
      <c r="G133" s="224" t="s">
        <v>220</v>
      </c>
      <c r="H133" s="224" t="s">
        <v>46</v>
      </c>
      <c r="I133" s="224" t="s">
        <v>46</v>
      </c>
      <c r="J133" s="28">
        <v>130</v>
      </c>
      <c r="K133" s="28">
        <v>0</v>
      </c>
    </row>
    <row r="134" spans="1:12" s="71" customFormat="1" ht="17.25" x14ac:dyDescent="0.3">
      <c r="A134" s="73"/>
      <c r="B134" s="41" t="s">
        <v>377</v>
      </c>
      <c r="C134" s="272" t="s">
        <v>12</v>
      </c>
      <c r="D134" s="272">
        <v>4</v>
      </c>
      <c r="E134" s="70" t="s">
        <v>7</v>
      </c>
      <c r="F134" s="70" t="s">
        <v>274</v>
      </c>
      <c r="G134" s="400"/>
      <c r="H134" s="400"/>
      <c r="I134" s="400"/>
      <c r="J134" s="92">
        <f>+J135+J136+J137</f>
        <v>4900</v>
      </c>
      <c r="K134" s="92">
        <f t="shared" ref="K134" si="32">SUM(K135:K136)</f>
        <v>0</v>
      </c>
    </row>
    <row r="135" spans="1:12" s="8" customFormat="1" ht="17.25" x14ac:dyDescent="0.3">
      <c r="A135" s="15"/>
      <c r="B135" s="17" t="s">
        <v>321</v>
      </c>
      <c r="C135" s="273" t="s">
        <v>12</v>
      </c>
      <c r="D135" s="273">
        <v>4</v>
      </c>
      <c r="E135" s="27" t="s">
        <v>7</v>
      </c>
      <c r="F135" s="27" t="s">
        <v>274</v>
      </c>
      <c r="G135" s="224" t="s">
        <v>215</v>
      </c>
      <c r="H135" s="224" t="s">
        <v>46</v>
      </c>
      <c r="I135" s="224" t="s">
        <v>46</v>
      </c>
      <c r="J135" s="28">
        <v>4700</v>
      </c>
      <c r="K135" s="28">
        <v>0</v>
      </c>
    </row>
    <row r="136" spans="1:12" s="8" customFormat="1" ht="16.899999999999999" customHeight="1" x14ac:dyDescent="0.3">
      <c r="A136" s="15"/>
      <c r="B136" s="17" t="s">
        <v>590</v>
      </c>
      <c r="C136" s="273" t="s">
        <v>12</v>
      </c>
      <c r="D136" s="273">
        <v>4</v>
      </c>
      <c r="E136" s="27" t="s">
        <v>7</v>
      </c>
      <c r="F136" s="27" t="s">
        <v>274</v>
      </c>
      <c r="G136" s="224" t="s">
        <v>215</v>
      </c>
      <c r="H136" s="224" t="s">
        <v>46</v>
      </c>
      <c r="I136" s="224" t="s">
        <v>46</v>
      </c>
      <c r="J136" s="28">
        <v>200</v>
      </c>
      <c r="K136" s="28">
        <v>0</v>
      </c>
    </row>
    <row r="137" spans="1:12" s="8" customFormat="1" ht="1.1499999999999999" customHeight="1" x14ac:dyDescent="0.3">
      <c r="A137" s="15"/>
      <c r="B137" s="17" t="s">
        <v>320</v>
      </c>
      <c r="C137" s="273" t="s">
        <v>12</v>
      </c>
      <c r="D137" s="273" t="s">
        <v>96</v>
      </c>
      <c r="E137" s="27" t="s">
        <v>7</v>
      </c>
      <c r="F137" s="27" t="s">
        <v>274</v>
      </c>
      <c r="G137" s="224" t="s">
        <v>220</v>
      </c>
      <c r="H137" s="224" t="s">
        <v>46</v>
      </c>
      <c r="I137" s="224" t="s">
        <v>46</v>
      </c>
      <c r="J137" s="28"/>
      <c r="K137" s="28"/>
    </row>
    <row r="138" spans="1:12" s="2" customFormat="1" x14ac:dyDescent="0.25">
      <c r="A138" s="13" t="s">
        <v>163</v>
      </c>
      <c r="B138" s="18" t="s">
        <v>29</v>
      </c>
      <c r="C138" s="270" t="s">
        <v>12</v>
      </c>
      <c r="D138" s="270">
        <v>5</v>
      </c>
      <c r="E138" s="25" t="s">
        <v>2</v>
      </c>
      <c r="F138" s="25" t="s">
        <v>3</v>
      </c>
      <c r="G138" s="399"/>
      <c r="H138" s="399"/>
      <c r="I138" s="399"/>
      <c r="J138" s="129">
        <f>SUM(J139+J143)</f>
        <v>23245</v>
      </c>
      <c r="K138" s="129">
        <f t="shared" ref="K138" si="33">SUM(K139+K143)</f>
        <v>10589.3</v>
      </c>
    </row>
    <row r="139" spans="1:12" s="67" customFormat="1" ht="97.5" x14ac:dyDescent="0.25">
      <c r="A139" s="63" t="s">
        <v>164</v>
      </c>
      <c r="B139" s="64" t="s">
        <v>245</v>
      </c>
      <c r="C139" s="271" t="s">
        <v>12</v>
      </c>
      <c r="D139" s="271" t="s">
        <v>30</v>
      </c>
      <c r="E139" s="77" t="s">
        <v>1</v>
      </c>
      <c r="F139" s="65" t="s">
        <v>3</v>
      </c>
      <c r="G139" s="398"/>
      <c r="H139" s="398"/>
      <c r="I139" s="398"/>
      <c r="J139" s="131">
        <f>SUM(J140)</f>
        <v>12323</v>
      </c>
      <c r="K139" s="131">
        <f t="shared" ref="K139" si="34">SUM(K140)</f>
        <v>5849.0999999999995</v>
      </c>
    </row>
    <row r="140" spans="1:12" s="71" customFormat="1" ht="17.25" x14ac:dyDescent="0.3">
      <c r="A140" s="73"/>
      <c r="B140" s="41" t="s">
        <v>31</v>
      </c>
      <c r="C140" s="272" t="s">
        <v>12</v>
      </c>
      <c r="D140" s="272" t="s">
        <v>30</v>
      </c>
      <c r="E140" s="70" t="s">
        <v>1</v>
      </c>
      <c r="F140" s="70">
        <v>80300</v>
      </c>
      <c r="G140" s="400"/>
      <c r="H140" s="400"/>
      <c r="I140" s="400"/>
      <c r="J140" s="92">
        <f>SUM(J141:J142)</f>
        <v>12323</v>
      </c>
      <c r="K140" s="92">
        <f t="shared" ref="K140" si="35">SUM(K141:K142)</f>
        <v>5849.0999999999995</v>
      </c>
    </row>
    <row r="141" spans="1:12" s="8" customFormat="1" ht="33" x14ac:dyDescent="0.3">
      <c r="A141" s="15"/>
      <c r="B141" s="17" t="s">
        <v>243</v>
      </c>
      <c r="C141" s="273" t="s">
        <v>12</v>
      </c>
      <c r="D141" s="273" t="s">
        <v>30</v>
      </c>
      <c r="E141" s="27" t="s">
        <v>1</v>
      </c>
      <c r="F141" s="27">
        <v>80300</v>
      </c>
      <c r="G141" s="224" t="s">
        <v>213</v>
      </c>
      <c r="H141" s="224" t="s">
        <v>46</v>
      </c>
      <c r="I141" s="224" t="s">
        <v>48</v>
      </c>
      <c r="J141" s="28">
        <v>11234</v>
      </c>
      <c r="K141" s="28">
        <v>5509.7</v>
      </c>
    </row>
    <row r="142" spans="1:12" s="8" customFormat="1" ht="17.25" x14ac:dyDescent="0.3">
      <c r="A142" s="15"/>
      <c r="B142" s="17" t="s">
        <v>210</v>
      </c>
      <c r="C142" s="273" t="s">
        <v>12</v>
      </c>
      <c r="D142" s="273" t="s">
        <v>30</v>
      </c>
      <c r="E142" s="27" t="s">
        <v>1</v>
      </c>
      <c r="F142" s="27">
        <v>80300</v>
      </c>
      <c r="G142" s="224" t="s">
        <v>211</v>
      </c>
      <c r="H142" s="224" t="s">
        <v>46</v>
      </c>
      <c r="I142" s="224" t="s">
        <v>48</v>
      </c>
      <c r="J142" s="28">
        <v>1089</v>
      </c>
      <c r="K142" s="28">
        <v>339.4</v>
      </c>
    </row>
    <row r="143" spans="1:12" s="67" customFormat="1" ht="39" x14ac:dyDescent="0.25">
      <c r="A143" s="63" t="s">
        <v>165</v>
      </c>
      <c r="B143" s="64" t="s">
        <v>32</v>
      </c>
      <c r="C143" s="271" t="s">
        <v>12</v>
      </c>
      <c r="D143" s="271">
        <v>5</v>
      </c>
      <c r="E143" s="77" t="s">
        <v>12</v>
      </c>
      <c r="F143" s="65" t="s">
        <v>3</v>
      </c>
      <c r="G143" s="398"/>
      <c r="H143" s="398"/>
      <c r="I143" s="398"/>
      <c r="J143" s="131">
        <f>SUM(J144)</f>
        <v>10922</v>
      </c>
      <c r="K143" s="131">
        <f t="shared" ref="K143" si="36">SUM(K144)</f>
        <v>4740.2</v>
      </c>
    </row>
    <row r="144" spans="1:12" s="71" customFormat="1" ht="17.25" x14ac:dyDescent="0.3">
      <c r="A144" s="73"/>
      <c r="B144" s="41" t="s">
        <v>31</v>
      </c>
      <c r="C144" s="272" t="s">
        <v>12</v>
      </c>
      <c r="D144" s="272">
        <v>5</v>
      </c>
      <c r="E144" s="70" t="s">
        <v>12</v>
      </c>
      <c r="F144" s="70">
        <v>80300</v>
      </c>
      <c r="G144" s="400"/>
      <c r="H144" s="400"/>
      <c r="I144" s="400"/>
      <c r="J144" s="92">
        <f>SUM(J145:J147)</f>
        <v>10922</v>
      </c>
      <c r="K144" s="92">
        <f t="shared" ref="K144" si="37">SUM(K145:K147)</f>
        <v>4740.2</v>
      </c>
    </row>
    <row r="145" spans="1:15" s="8" customFormat="1" ht="33" x14ac:dyDescent="0.3">
      <c r="A145" s="15"/>
      <c r="B145" s="17" t="s">
        <v>243</v>
      </c>
      <c r="C145" s="273" t="s">
        <v>12</v>
      </c>
      <c r="D145" s="273">
        <v>5</v>
      </c>
      <c r="E145" s="27" t="s">
        <v>12</v>
      </c>
      <c r="F145" s="27">
        <v>80300</v>
      </c>
      <c r="G145" s="224" t="s">
        <v>213</v>
      </c>
      <c r="H145" s="224" t="s">
        <v>46</v>
      </c>
      <c r="I145" s="224" t="s">
        <v>48</v>
      </c>
      <c r="J145" s="28">
        <v>9845</v>
      </c>
      <c r="K145" s="28">
        <v>4246.5</v>
      </c>
    </row>
    <row r="146" spans="1:15" s="8" customFormat="1" ht="17.25" x14ac:dyDescent="0.3">
      <c r="A146" s="15"/>
      <c r="B146" s="17" t="s">
        <v>210</v>
      </c>
      <c r="C146" s="273" t="s">
        <v>12</v>
      </c>
      <c r="D146" s="273">
        <v>5</v>
      </c>
      <c r="E146" s="27" t="s">
        <v>12</v>
      </c>
      <c r="F146" s="27">
        <v>80300</v>
      </c>
      <c r="G146" s="224" t="s">
        <v>211</v>
      </c>
      <c r="H146" s="224" t="s">
        <v>46</v>
      </c>
      <c r="I146" s="224" t="s">
        <v>48</v>
      </c>
      <c r="J146" s="28">
        <v>1075</v>
      </c>
      <c r="K146" s="28">
        <v>493.7</v>
      </c>
    </row>
    <row r="147" spans="1:15" s="8" customFormat="1" ht="17.25" x14ac:dyDescent="0.3">
      <c r="A147" s="15"/>
      <c r="B147" s="17" t="s">
        <v>214</v>
      </c>
      <c r="C147" s="273" t="s">
        <v>12</v>
      </c>
      <c r="D147" s="273">
        <v>5</v>
      </c>
      <c r="E147" s="27" t="s">
        <v>12</v>
      </c>
      <c r="F147" s="27">
        <v>80300</v>
      </c>
      <c r="G147" s="224" t="s">
        <v>215</v>
      </c>
      <c r="H147" s="224" t="s">
        <v>46</v>
      </c>
      <c r="I147" s="224" t="s">
        <v>48</v>
      </c>
      <c r="J147" s="28">
        <v>2</v>
      </c>
      <c r="K147" s="28">
        <v>0</v>
      </c>
    </row>
    <row r="148" spans="1:15" s="2" customFormat="1" ht="37.5" x14ac:dyDescent="0.25">
      <c r="A148" s="13" t="s">
        <v>166</v>
      </c>
      <c r="B148" s="18" t="s">
        <v>33</v>
      </c>
      <c r="C148" s="270" t="s">
        <v>12</v>
      </c>
      <c r="D148" s="270">
        <v>6</v>
      </c>
      <c r="E148" s="25" t="s">
        <v>2</v>
      </c>
      <c r="F148" s="25" t="s">
        <v>3</v>
      </c>
      <c r="G148" s="406"/>
      <c r="H148" s="406"/>
      <c r="I148" s="406"/>
      <c r="J148" s="129">
        <f>SUM(J149+J172)</f>
        <v>64950.3</v>
      </c>
      <c r="K148" s="129">
        <f>SUM(K149+K172)</f>
        <v>22171.899999999998</v>
      </c>
    </row>
    <row r="149" spans="1:15" s="76" customFormat="1" ht="67.150000000000006" customHeight="1" x14ac:dyDescent="0.3">
      <c r="A149" s="63" t="s">
        <v>167</v>
      </c>
      <c r="B149" s="64" t="s">
        <v>387</v>
      </c>
      <c r="C149" s="271" t="s">
        <v>12</v>
      </c>
      <c r="D149" s="271" t="s">
        <v>183</v>
      </c>
      <c r="E149" s="166" t="s">
        <v>388</v>
      </c>
      <c r="F149" s="66" t="s">
        <v>3</v>
      </c>
      <c r="G149" s="413"/>
      <c r="H149" s="414"/>
      <c r="I149" s="415"/>
      <c r="J149" s="131">
        <f>+J150+J154+J157+J161</f>
        <v>64950.3</v>
      </c>
      <c r="K149" s="131">
        <f t="shared" ref="K149" si="38">+K150+K154+K157+K161</f>
        <v>22171.899999999998</v>
      </c>
      <c r="L149" s="141">
        <f t="shared" ref="L149:O149" si="39">+L150+L154+L157+L161</f>
        <v>0</v>
      </c>
      <c r="M149" s="141">
        <f t="shared" si="39"/>
        <v>0</v>
      </c>
      <c r="N149" s="141">
        <f t="shared" si="39"/>
        <v>0</v>
      </c>
      <c r="O149" s="141">
        <f t="shared" si="39"/>
        <v>0</v>
      </c>
    </row>
    <row r="150" spans="1:15" s="2" customFormat="1" ht="40.9" customHeight="1" x14ac:dyDescent="0.25">
      <c r="A150" s="13"/>
      <c r="B150" s="114" t="s">
        <v>402</v>
      </c>
      <c r="C150" s="275" t="s">
        <v>12</v>
      </c>
      <c r="D150" s="275" t="s">
        <v>183</v>
      </c>
      <c r="E150" s="162" t="s">
        <v>388</v>
      </c>
      <c r="F150" s="162" t="s">
        <v>390</v>
      </c>
      <c r="G150" s="416"/>
      <c r="H150" s="417"/>
      <c r="I150" s="418"/>
      <c r="J150" s="142">
        <f>+J151+J152+J153</f>
        <v>19329.3</v>
      </c>
      <c r="K150" s="142">
        <f t="shared" ref="K150" si="40">+K151+K152+K153</f>
        <v>19327.8</v>
      </c>
    </row>
    <row r="151" spans="1:15" s="2" customFormat="1" ht="43.9" customHeight="1" x14ac:dyDescent="0.25">
      <c r="A151" s="13"/>
      <c r="B151" s="114" t="s">
        <v>403</v>
      </c>
      <c r="C151" s="276" t="s">
        <v>12</v>
      </c>
      <c r="D151" s="276" t="s">
        <v>183</v>
      </c>
      <c r="E151" s="163" t="s">
        <v>388</v>
      </c>
      <c r="F151" s="163" t="s">
        <v>390</v>
      </c>
      <c r="G151" s="196" t="s">
        <v>217</v>
      </c>
      <c r="H151" s="196" t="s">
        <v>46</v>
      </c>
      <c r="I151" s="196" t="s">
        <v>48</v>
      </c>
      <c r="J151" s="138">
        <v>18778.7</v>
      </c>
      <c r="K151" s="138">
        <v>165.1</v>
      </c>
    </row>
    <row r="152" spans="1:15" s="2" customFormat="1" ht="43.9" customHeight="1" x14ac:dyDescent="0.25">
      <c r="A152" s="13"/>
      <c r="B152" s="114" t="s">
        <v>404</v>
      </c>
      <c r="C152" s="276" t="s">
        <v>12</v>
      </c>
      <c r="D152" s="276" t="s">
        <v>183</v>
      </c>
      <c r="E152" s="163" t="s">
        <v>388</v>
      </c>
      <c r="F152" s="163" t="s">
        <v>390</v>
      </c>
      <c r="G152" s="196" t="s">
        <v>217</v>
      </c>
      <c r="H152" s="196" t="s">
        <v>46</v>
      </c>
      <c r="I152" s="196" t="s">
        <v>48</v>
      </c>
      <c r="J152" s="138">
        <v>384</v>
      </c>
      <c r="K152" s="138">
        <v>383.2</v>
      </c>
    </row>
    <row r="153" spans="1:15" s="2" customFormat="1" ht="43.9" customHeight="1" x14ac:dyDescent="0.25">
      <c r="A153" s="13"/>
      <c r="B153" s="114" t="s">
        <v>405</v>
      </c>
      <c r="C153" s="276" t="s">
        <v>12</v>
      </c>
      <c r="D153" s="276" t="s">
        <v>183</v>
      </c>
      <c r="E153" s="163" t="s">
        <v>388</v>
      </c>
      <c r="F153" s="163" t="s">
        <v>390</v>
      </c>
      <c r="G153" s="196" t="s">
        <v>217</v>
      </c>
      <c r="H153" s="196" t="s">
        <v>46</v>
      </c>
      <c r="I153" s="196" t="s">
        <v>48</v>
      </c>
      <c r="J153" s="138">
        <v>166.6</v>
      </c>
      <c r="K153" s="138">
        <v>18779.5</v>
      </c>
    </row>
    <row r="154" spans="1:15" s="2" customFormat="1" ht="37.15" customHeight="1" x14ac:dyDescent="0.25">
      <c r="A154" s="13"/>
      <c r="B154" s="161" t="s">
        <v>488</v>
      </c>
      <c r="C154" s="275" t="s">
        <v>12</v>
      </c>
      <c r="D154" s="275" t="s">
        <v>183</v>
      </c>
      <c r="E154" s="162" t="s">
        <v>388</v>
      </c>
      <c r="F154" s="162" t="s">
        <v>483</v>
      </c>
      <c r="G154" s="346"/>
      <c r="H154" s="346"/>
      <c r="I154" s="346"/>
      <c r="J154" s="142">
        <f>+J155+J156</f>
        <v>45621</v>
      </c>
      <c r="K154" s="142">
        <f t="shared" ref="K154" si="41">+K155+K156</f>
        <v>2844.1</v>
      </c>
    </row>
    <row r="155" spans="1:15" s="2" customFormat="1" ht="43.9" customHeight="1" x14ac:dyDescent="0.25">
      <c r="A155" s="13"/>
      <c r="B155" s="114" t="s">
        <v>482</v>
      </c>
      <c r="C155" s="276" t="s">
        <v>12</v>
      </c>
      <c r="D155" s="276" t="s">
        <v>183</v>
      </c>
      <c r="E155" s="163" t="s">
        <v>388</v>
      </c>
      <c r="F155" s="163" t="s">
        <v>483</v>
      </c>
      <c r="G155" s="196" t="s">
        <v>217</v>
      </c>
      <c r="H155" s="196" t="s">
        <v>46</v>
      </c>
      <c r="I155" s="196" t="s">
        <v>48</v>
      </c>
      <c r="J155" s="138">
        <v>30654.6</v>
      </c>
      <c r="K155" s="138">
        <v>899.6</v>
      </c>
    </row>
    <row r="156" spans="1:15" s="2" customFormat="1" ht="44.45" customHeight="1" x14ac:dyDescent="0.25">
      <c r="A156" s="13"/>
      <c r="B156" s="114" t="s">
        <v>405</v>
      </c>
      <c r="C156" s="276" t="s">
        <v>12</v>
      </c>
      <c r="D156" s="276" t="s">
        <v>183</v>
      </c>
      <c r="E156" s="163" t="s">
        <v>388</v>
      </c>
      <c r="F156" s="163" t="s">
        <v>483</v>
      </c>
      <c r="G156" s="196" t="s">
        <v>217</v>
      </c>
      <c r="H156" s="196" t="s">
        <v>46</v>
      </c>
      <c r="I156" s="196" t="s">
        <v>48</v>
      </c>
      <c r="J156" s="138">
        <v>14966.4</v>
      </c>
      <c r="K156" s="138">
        <v>1944.5</v>
      </c>
    </row>
    <row r="157" spans="1:15" s="2" customFormat="1" ht="43.9" customHeight="1" x14ac:dyDescent="0.25">
      <c r="A157" s="13"/>
      <c r="B157" s="161" t="s">
        <v>406</v>
      </c>
      <c r="C157" s="275" t="s">
        <v>12</v>
      </c>
      <c r="D157" s="275" t="s">
        <v>183</v>
      </c>
      <c r="E157" s="162" t="s">
        <v>388</v>
      </c>
      <c r="F157" s="162" t="s">
        <v>389</v>
      </c>
      <c r="G157" s="377"/>
      <c r="H157" s="378"/>
      <c r="I157" s="188"/>
      <c r="J157" s="142">
        <f>+J158+J159+J160</f>
        <v>0</v>
      </c>
      <c r="K157" s="142">
        <f t="shared" ref="K157" si="42">+K158+K159+K160</f>
        <v>0</v>
      </c>
    </row>
    <row r="158" spans="1:15" s="2" customFormat="1" ht="43.9" customHeight="1" x14ac:dyDescent="0.25">
      <c r="A158" s="13"/>
      <c r="B158" s="114" t="s">
        <v>407</v>
      </c>
      <c r="C158" s="276" t="s">
        <v>12</v>
      </c>
      <c r="D158" s="276" t="s">
        <v>183</v>
      </c>
      <c r="E158" s="163" t="s">
        <v>388</v>
      </c>
      <c r="F158" s="163" t="s">
        <v>389</v>
      </c>
      <c r="G158" s="196" t="s">
        <v>217</v>
      </c>
      <c r="H158" s="196" t="s">
        <v>46</v>
      </c>
      <c r="I158" s="196" t="s">
        <v>48</v>
      </c>
      <c r="J158" s="138"/>
      <c r="K158" s="138"/>
    </row>
    <row r="159" spans="1:15" s="2" customFormat="1" ht="43.9" customHeight="1" x14ac:dyDescent="0.25">
      <c r="A159" s="13"/>
      <c r="B159" s="114" t="s">
        <v>408</v>
      </c>
      <c r="C159" s="276" t="s">
        <v>12</v>
      </c>
      <c r="D159" s="276" t="s">
        <v>183</v>
      </c>
      <c r="E159" s="163" t="s">
        <v>388</v>
      </c>
      <c r="F159" s="163" t="s">
        <v>389</v>
      </c>
      <c r="G159" s="196" t="s">
        <v>217</v>
      </c>
      <c r="H159" s="196" t="s">
        <v>46</v>
      </c>
      <c r="I159" s="196" t="s">
        <v>48</v>
      </c>
      <c r="J159" s="138"/>
      <c r="K159" s="138"/>
    </row>
    <row r="160" spans="1:15" s="2" customFormat="1" ht="43.9" customHeight="1" x14ac:dyDescent="0.25">
      <c r="A160" s="13"/>
      <c r="B160" s="114" t="s">
        <v>409</v>
      </c>
      <c r="C160" s="276" t="s">
        <v>12</v>
      </c>
      <c r="D160" s="276" t="s">
        <v>183</v>
      </c>
      <c r="E160" s="163" t="s">
        <v>388</v>
      </c>
      <c r="F160" s="163" t="s">
        <v>389</v>
      </c>
      <c r="G160" s="196" t="s">
        <v>217</v>
      </c>
      <c r="H160" s="196" t="s">
        <v>46</v>
      </c>
      <c r="I160" s="196" t="s">
        <v>48</v>
      </c>
      <c r="J160" s="138"/>
      <c r="K160" s="138"/>
    </row>
    <row r="161" spans="1:11" s="2" customFormat="1" ht="43.9" customHeight="1" x14ac:dyDescent="0.25">
      <c r="A161" s="13"/>
      <c r="B161" s="161" t="s">
        <v>487</v>
      </c>
      <c r="C161" s="275" t="s">
        <v>12</v>
      </c>
      <c r="D161" s="275" t="s">
        <v>183</v>
      </c>
      <c r="E161" s="162" t="s">
        <v>388</v>
      </c>
      <c r="F161" s="162" t="s">
        <v>485</v>
      </c>
      <c r="G161" s="346"/>
      <c r="H161" s="346"/>
      <c r="I161" s="346"/>
      <c r="J161" s="142">
        <f>+J162+J163+J164+J165</f>
        <v>0</v>
      </c>
      <c r="K161" s="142"/>
    </row>
    <row r="162" spans="1:11" s="2" customFormat="1" ht="43.9" customHeight="1" x14ac:dyDescent="0.25">
      <c r="A162" s="13"/>
      <c r="B162" s="114" t="s">
        <v>484</v>
      </c>
      <c r="C162" s="276" t="s">
        <v>12</v>
      </c>
      <c r="D162" s="276" t="s">
        <v>183</v>
      </c>
      <c r="E162" s="163" t="s">
        <v>388</v>
      </c>
      <c r="F162" s="163" t="s">
        <v>485</v>
      </c>
      <c r="G162" s="196" t="s">
        <v>217</v>
      </c>
      <c r="H162" s="196" t="s">
        <v>46</v>
      </c>
      <c r="I162" s="196" t="s">
        <v>48</v>
      </c>
      <c r="J162" s="138"/>
      <c r="K162" s="138"/>
    </row>
    <row r="163" spans="1:11" s="2" customFormat="1" ht="43.9" customHeight="1" x14ac:dyDescent="0.25">
      <c r="A163" s="13"/>
      <c r="B163" s="114" t="s">
        <v>409</v>
      </c>
      <c r="C163" s="276" t="s">
        <v>12</v>
      </c>
      <c r="D163" s="276" t="s">
        <v>183</v>
      </c>
      <c r="E163" s="163" t="s">
        <v>388</v>
      </c>
      <c r="F163" s="163" t="s">
        <v>485</v>
      </c>
      <c r="G163" s="196" t="s">
        <v>217</v>
      </c>
      <c r="H163" s="196" t="s">
        <v>46</v>
      </c>
      <c r="I163" s="196" t="s">
        <v>48</v>
      </c>
      <c r="J163" s="138"/>
      <c r="K163" s="138"/>
    </row>
    <row r="164" spans="1:11" s="2" customFormat="1" ht="43.9" customHeight="1" x14ac:dyDescent="0.25">
      <c r="A164" s="13"/>
      <c r="B164" s="114" t="s">
        <v>484</v>
      </c>
      <c r="C164" s="276" t="s">
        <v>12</v>
      </c>
      <c r="D164" s="276" t="s">
        <v>183</v>
      </c>
      <c r="E164" s="163" t="s">
        <v>388</v>
      </c>
      <c r="F164" s="163" t="s">
        <v>485</v>
      </c>
      <c r="G164" s="196" t="s">
        <v>211</v>
      </c>
      <c r="H164" s="196" t="s">
        <v>46</v>
      </c>
      <c r="I164" s="196" t="s">
        <v>48</v>
      </c>
      <c r="J164" s="138"/>
      <c r="K164" s="138"/>
    </row>
    <row r="165" spans="1:11" s="2" customFormat="1" ht="46.9" customHeight="1" x14ac:dyDescent="0.25">
      <c r="A165" s="13"/>
      <c r="B165" s="114" t="s">
        <v>409</v>
      </c>
      <c r="C165" s="276" t="s">
        <v>12</v>
      </c>
      <c r="D165" s="276" t="s">
        <v>183</v>
      </c>
      <c r="E165" s="163" t="s">
        <v>388</v>
      </c>
      <c r="F165" s="163" t="s">
        <v>485</v>
      </c>
      <c r="G165" s="196" t="s">
        <v>211</v>
      </c>
      <c r="H165" s="196" t="s">
        <v>46</v>
      </c>
      <c r="I165" s="196" t="s">
        <v>48</v>
      </c>
      <c r="J165" s="138"/>
      <c r="K165" s="138"/>
    </row>
    <row r="166" spans="1:11" s="2" customFormat="1" ht="43.9" customHeight="1" x14ac:dyDescent="0.25">
      <c r="A166" s="13"/>
      <c r="B166" s="114" t="s">
        <v>410</v>
      </c>
      <c r="C166" s="275" t="s">
        <v>12</v>
      </c>
      <c r="D166" s="275" t="s">
        <v>183</v>
      </c>
      <c r="E166" s="162" t="s">
        <v>413</v>
      </c>
      <c r="F166" s="162" t="s">
        <v>385</v>
      </c>
      <c r="G166" s="377"/>
      <c r="H166" s="378"/>
      <c r="I166" s="188"/>
      <c r="J166" s="142">
        <f>+J167+J169+J168+J171</f>
        <v>0</v>
      </c>
      <c r="K166" s="142">
        <f t="shared" ref="K166" si="43">+K167+K169</f>
        <v>0</v>
      </c>
    </row>
    <row r="167" spans="1:11" s="2" customFormat="1" ht="43.9" customHeight="1" x14ac:dyDescent="0.25">
      <c r="A167" s="13"/>
      <c r="B167" s="114" t="s">
        <v>411</v>
      </c>
      <c r="C167" s="276" t="s">
        <v>12</v>
      </c>
      <c r="D167" s="276" t="s">
        <v>183</v>
      </c>
      <c r="E167" s="163" t="s">
        <v>413</v>
      </c>
      <c r="F167" s="163" t="s">
        <v>385</v>
      </c>
      <c r="G167" s="196" t="s">
        <v>217</v>
      </c>
      <c r="H167" s="196" t="s">
        <v>46</v>
      </c>
      <c r="I167" s="196" t="s">
        <v>48</v>
      </c>
      <c r="J167" s="138"/>
      <c r="K167" s="138"/>
    </row>
    <row r="168" spans="1:11" s="2" customFormat="1" ht="43.9" customHeight="1" x14ac:dyDescent="0.25">
      <c r="A168" s="13"/>
      <c r="B168" s="114" t="s">
        <v>411</v>
      </c>
      <c r="C168" s="276" t="s">
        <v>12</v>
      </c>
      <c r="D168" s="276" t="s">
        <v>183</v>
      </c>
      <c r="E168" s="163" t="s">
        <v>413</v>
      </c>
      <c r="F168" s="163" t="s">
        <v>385</v>
      </c>
      <c r="G168" s="196" t="s">
        <v>211</v>
      </c>
      <c r="H168" s="196" t="s">
        <v>46</v>
      </c>
      <c r="I168" s="196" t="s">
        <v>48</v>
      </c>
      <c r="J168" s="138"/>
      <c r="K168" s="138"/>
    </row>
    <row r="169" spans="1:11" s="2" customFormat="1" ht="47.25" x14ac:dyDescent="0.25">
      <c r="A169" s="13"/>
      <c r="B169" s="114" t="s">
        <v>412</v>
      </c>
      <c r="C169" s="276" t="s">
        <v>12</v>
      </c>
      <c r="D169" s="276" t="s">
        <v>183</v>
      </c>
      <c r="E169" s="163" t="s">
        <v>388</v>
      </c>
      <c r="F169" s="163" t="s">
        <v>385</v>
      </c>
      <c r="G169" s="196" t="s">
        <v>217</v>
      </c>
      <c r="H169" s="196" t="s">
        <v>46</v>
      </c>
      <c r="I169" s="196" t="s">
        <v>48</v>
      </c>
      <c r="J169" s="138"/>
      <c r="K169" s="138"/>
    </row>
    <row r="170" spans="1:11" s="8" customFormat="1" ht="47.25" x14ac:dyDescent="0.3">
      <c r="A170" s="15"/>
      <c r="B170" s="114" t="s">
        <v>412</v>
      </c>
      <c r="C170" s="273" t="s">
        <v>12</v>
      </c>
      <c r="D170" s="273">
        <v>6</v>
      </c>
      <c r="E170" s="27" t="s">
        <v>12</v>
      </c>
      <c r="F170" s="27">
        <v>88100</v>
      </c>
      <c r="G170" s="224" t="s">
        <v>217</v>
      </c>
      <c r="H170" s="224" t="s">
        <v>46</v>
      </c>
      <c r="I170" s="224" t="s">
        <v>48</v>
      </c>
      <c r="J170" s="28"/>
      <c r="K170" s="28"/>
    </row>
    <row r="171" spans="1:11" s="8" customFormat="1" ht="47.25" x14ac:dyDescent="0.3">
      <c r="A171" s="15"/>
      <c r="B171" s="114" t="s">
        <v>412</v>
      </c>
      <c r="C171" s="276" t="s">
        <v>12</v>
      </c>
      <c r="D171" s="276" t="s">
        <v>183</v>
      </c>
      <c r="E171" s="163" t="s">
        <v>413</v>
      </c>
      <c r="F171" s="163" t="s">
        <v>385</v>
      </c>
      <c r="G171" s="196" t="s">
        <v>211</v>
      </c>
      <c r="H171" s="196" t="s">
        <v>46</v>
      </c>
      <c r="I171" s="196" t="s">
        <v>48</v>
      </c>
      <c r="J171" s="28"/>
      <c r="K171" s="28"/>
    </row>
    <row r="172" spans="1:11" s="68" customFormat="1" ht="39" x14ac:dyDescent="0.3">
      <c r="A172" s="63" t="s">
        <v>457</v>
      </c>
      <c r="B172" s="64" t="s">
        <v>453</v>
      </c>
      <c r="C172" s="271" t="s">
        <v>12</v>
      </c>
      <c r="D172" s="271">
        <v>6</v>
      </c>
      <c r="E172" s="77" t="s">
        <v>1</v>
      </c>
      <c r="F172" s="65" t="s">
        <v>3</v>
      </c>
      <c r="G172" s="398"/>
      <c r="H172" s="398"/>
      <c r="I172" s="398"/>
      <c r="J172" s="131">
        <f>SUM(J173)</f>
        <v>0</v>
      </c>
      <c r="K172" s="131">
        <f t="shared" ref="K172:K173" si="44">SUM(K173)</f>
        <v>0</v>
      </c>
    </row>
    <row r="173" spans="1:11" s="71" customFormat="1" ht="17.25" x14ac:dyDescent="0.3">
      <c r="A173" s="73"/>
      <c r="B173" s="41" t="s">
        <v>34</v>
      </c>
      <c r="C173" s="272" t="s">
        <v>12</v>
      </c>
      <c r="D173" s="272">
        <v>6</v>
      </c>
      <c r="E173" s="70" t="s">
        <v>1</v>
      </c>
      <c r="F173" s="70">
        <v>88100</v>
      </c>
      <c r="G173" s="400"/>
      <c r="H173" s="400"/>
      <c r="I173" s="400"/>
      <c r="J173" s="92">
        <f>+J174+J175+J176</f>
        <v>0</v>
      </c>
      <c r="K173" s="92">
        <f t="shared" si="44"/>
        <v>0</v>
      </c>
    </row>
    <row r="174" spans="1:11" s="8" customFormat="1" ht="17.25" x14ac:dyDescent="0.3">
      <c r="A174" s="15"/>
      <c r="B174" s="17" t="s">
        <v>34</v>
      </c>
      <c r="C174" s="273" t="s">
        <v>12</v>
      </c>
      <c r="D174" s="273">
        <v>6</v>
      </c>
      <c r="E174" s="27" t="s">
        <v>1</v>
      </c>
      <c r="F174" s="27">
        <v>88100</v>
      </c>
      <c r="G174" s="224" t="s">
        <v>217</v>
      </c>
      <c r="H174" s="224" t="s">
        <v>46</v>
      </c>
      <c r="I174" s="224" t="s">
        <v>48</v>
      </c>
      <c r="J174" s="28"/>
      <c r="K174" s="28"/>
    </row>
    <row r="175" spans="1:11" s="8" customFormat="1" ht="17.25" x14ac:dyDescent="0.3">
      <c r="A175" s="15"/>
      <c r="B175" s="17" t="s">
        <v>34</v>
      </c>
      <c r="C175" s="273" t="s">
        <v>12</v>
      </c>
      <c r="D175" s="273">
        <v>6</v>
      </c>
      <c r="E175" s="27" t="s">
        <v>1</v>
      </c>
      <c r="F175" s="27">
        <v>88100</v>
      </c>
      <c r="G175" s="224" t="s">
        <v>211</v>
      </c>
      <c r="H175" s="224" t="s">
        <v>46</v>
      </c>
      <c r="I175" s="224" t="s">
        <v>48</v>
      </c>
      <c r="J175" s="28"/>
      <c r="K175" s="28"/>
    </row>
    <row r="176" spans="1:11" s="8" customFormat="1" ht="47.25" x14ac:dyDescent="0.3">
      <c r="A176" s="15"/>
      <c r="B176" s="114" t="s">
        <v>461</v>
      </c>
      <c r="C176" s="273" t="s">
        <v>12</v>
      </c>
      <c r="D176" s="273" t="s">
        <v>183</v>
      </c>
      <c r="E176" s="27" t="s">
        <v>1</v>
      </c>
      <c r="F176" s="27" t="s">
        <v>275</v>
      </c>
      <c r="G176" s="224" t="s">
        <v>211</v>
      </c>
      <c r="H176" s="224" t="s">
        <v>46</v>
      </c>
      <c r="I176" s="224" t="s">
        <v>48</v>
      </c>
      <c r="J176" s="28"/>
      <c r="K176" s="28"/>
    </row>
    <row r="177" spans="1:11" s="2" customFormat="1" ht="37.5" x14ac:dyDescent="0.25">
      <c r="A177" s="13" t="s">
        <v>168</v>
      </c>
      <c r="B177" s="18" t="s">
        <v>35</v>
      </c>
      <c r="C177" s="270" t="s">
        <v>12</v>
      </c>
      <c r="D177" s="270">
        <v>7</v>
      </c>
      <c r="E177" s="25" t="s">
        <v>2</v>
      </c>
      <c r="F177" s="25" t="s">
        <v>3</v>
      </c>
      <c r="G177" s="399"/>
      <c r="H177" s="399"/>
      <c r="I177" s="399"/>
      <c r="J177" s="129">
        <f>SUM(J178)</f>
        <v>150</v>
      </c>
      <c r="K177" s="129">
        <f t="shared" ref="K177:K179" si="45">SUM(K178)</f>
        <v>0</v>
      </c>
    </row>
    <row r="178" spans="1:11" s="67" customFormat="1" ht="78" x14ac:dyDescent="0.25">
      <c r="A178" s="63" t="s">
        <v>313</v>
      </c>
      <c r="B178" s="64" t="s">
        <v>246</v>
      </c>
      <c r="C178" s="271" t="s">
        <v>12</v>
      </c>
      <c r="D178" s="271">
        <v>7</v>
      </c>
      <c r="E178" s="77" t="s">
        <v>7</v>
      </c>
      <c r="F178" s="65" t="s">
        <v>3</v>
      </c>
      <c r="G178" s="398"/>
      <c r="H178" s="398"/>
      <c r="I178" s="398"/>
      <c r="J178" s="131">
        <f>SUM(J179)</f>
        <v>150</v>
      </c>
      <c r="K178" s="131">
        <f t="shared" si="45"/>
        <v>0</v>
      </c>
    </row>
    <row r="179" spans="1:11" s="71" customFormat="1" ht="33" x14ac:dyDescent="0.3">
      <c r="A179" s="73"/>
      <c r="B179" s="41" t="s">
        <v>27</v>
      </c>
      <c r="C179" s="272" t="s">
        <v>12</v>
      </c>
      <c r="D179" s="272">
        <v>7</v>
      </c>
      <c r="E179" s="70" t="s">
        <v>7</v>
      </c>
      <c r="F179" s="70">
        <v>80280</v>
      </c>
      <c r="G179" s="400"/>
      <c r="H179" s="400"/>
      <c r="I179" s="400"/>
      <c r="J179" s="92">
        <f>SUM(J180)</f>
        <v>150</v>
      </c>
      <c r="K179" s="92">
        <f t="shared" si="45"/>
        <v>0</v>
      </c>
    </row>
    <row r="180" spans="1:11" s="8" customFormat="1" ht="17.25" x14ac:dyDescent="0.3">
      <c r="A180" s="15"/>
      <c r="B180" s="17" t="s">
        <v>210</v>
      </c>
      <c r="C180" s="273" t="s">
        <v>12</v>
      </c>
      <c r="D180" s="273" t="s">
        <v>186</v>
      </c>
      <c r="E180" s="27" t="s">
        <v>7</v>
      </c>
      <c r="F180" s="27" t="s">
        <v>216</v>
      </c>
      <c r="G180" s="224" t="s">
        <v>211</v>
      </c>
      <c r="H180" s="224" t="s">
        <v>46</v>
      </c>
      <c r="I180" s="224" t="s">
        <v>46</v>
      </c>
      <c r="J180" s="28">
        <v>150</v>
      </c>
      <c r="K180" s="28">
        <v>0</v>
      </c>
    </row>
    <row r="181" spans="1:11" s="7" customFormat="1" ht="37.5" x14ac:dyDescent="0.25">
      <c r="A181" s="13" t="s">
        <v>169</v>
      </c>
      <c r="B181" s="18" t="s">
        <v>37</v>
      </c>
      <c r="C181" s="270" t="s">
        <v>12</v>
      </c>
      <c r="D181" s="270" t="s">
        <v>36</v>
      </c>
      <c r="E181" s="25" t="s">
        <v>2</v>
      </c>
      <c r="F181" s="25" t="s">
        <v>3</v>
      </c>
      <c r="G181" s="409"/>
      <c r="H181" s="409"/>
      <c r="I181" s="409"/>
      <c r="J181" s="129">
        <f>SUM(J182+J185+J188+J191+J196)</f>
        <v>42428.1</v>
      </c>
      <c r="K181" s="129">
        <f>SUM(K182+K185+K188+K191+K196)</f>
        <v>20477.2</v>
      </c>
    </row>
    <row r="182" spans="1:11" s="67" customFormat="1" ht="58.5" x14ac:dyDescent="0.25">
      <c r="A182" s="63" t="s">
        <v>170</v>
      </c>
      <c r="B182" s="64" t="s">
        <v>38</v>
      </c>
      <c r="C182" s="271" t="s">
        <v>12</v>
      </c>
      <c r="D182" s="271" t="s">
        <v>36</v>
      </c>
      <c r="E182" s="77" t="s">
        <v>1</v>
      </c>
      <c r="F182" s="65" t="s">
        <v>3</v>
      </c>
      <c r="G182" s="398"/>
      <c r="H182" s="398"/>
      <c r="I182" s="398"/>
      <c r="J182" s="131">
        <f>SUM(J183)</f>
        <v>843.1</v>
      </c>
      <c r="K182" s="131">
        <f t="shared" ref="K182:K183" si="46">SUM(K183)</f>
        <v>522.5</v>
      </c>
    </row>
    <row r="183" spans="1:11" s="71" customFormat="1" ht="33" x14ac:dyDescent="0.3">
      <c r="A183" s="73"/>
      <c r="B183" s="41" t="s">
        <v>40</v>
      </c>
      <c r="C183" s="272" t="s">
        <v>12</v>
      </c>
      <c r="D183" s="272" t="s">
        <v>36</v>
      </c>
      <c r="E183" s="70" t="s">
        <v>1</v>
      </c>
      <c r="F183" s="70" t="s">
        <v>39</v>
      </c>
      <c r="G183" s="400"/>
      <c r="H183" s="400"/>
      <c r="I183" s="400"/>
      <c r="J183" s="92">
        <f>SUM(J184)</f>
        <v>843.1</v>
      </c>
      <c r="K183" s="92">
        <f t="shared" si="46"/>
        <v>522.5</v>
      </c>
    </row>
    <row r="184" spans="1:11" s="8" customFormat="1" ht="17.25" x14ac:dyDescent="0.3">
      <c r="A184" s="15"/>
      <c r="B184" s="17" t="s">
        <v>219</v>
      </c>
      <c r="C184" s="273" t="s">
        <v>12</v>
      </c>
      <c r="D184" s="273" t="s">
        <v>36</v>
      </c>
      <c r="E184" s="27" t="s">
        <v>1</v>
      </c>
      <c r="F184" s="27" t="s">
        <v>39</v>
      </c>
      <c r="G184" s="224" t="s">
        <v>218</v>
      </c>
      <c r="H184" s="224" t="s">
        <v>86</v>
      </c>
      <c r="I184" s="224" t="s">
        <v>28</v>
      </c>
      <c r="J184" s="28">
        <v>843.1</v>
      </c>
      <c r="K184" s="28">
        <v>522.5</v>
      </c>
    </row>
    <row r="185" spans="1:11" s="67" customFormat="1" ht="39" x14ac:dyDescent="0.25">
      <c r="A185" s="63" t="s">
        <v>314</v>
      </c>
      <c r="B185" s="64" t="s">
        <v>41</v>
      </c>
      <c r="C185" s="271" t="s">
        <v>12</v>
      </c>
      <c r="D185" s="271" t="s">
        <v>36</v>
      </c>
      <c r="E185" s="77" t="s">
        <v>28</v>
      </c>
      <c r="F185" s="65" t="s">
        <v>3</v>
      </c>
      <c r="G185" s="398"/>
      <c r="H185" s="398"/>
      <c r="I185" s="398"/>
      <c r="J185" s="131">
        <f>SUM(J186)</f>
        <v>8285</v>
      </c>
      <c r="K185" s="131">
        <f t="shared" ref="K185:K186" si="47">SUM(K186)</f>
        <v>4180.7</v>
      </c>
    </row>
    <row r="186" spans="1:11" s="71" customFormat="1" ht="33" x14ac:dyDescent="0.3">
      <c r="A186" s="73"/>
      <c r="B186" s="41" t="s">
        <v>42</v>
      </c>
      <c r="C186" s="272" t="s">
        <v>12</v>
      </c>
      <c r="D186" s="272" t="s">
        <v>36</v>
      </c>
      <c r="E186" s="70" t="s">
        <v>28</v>
      </c>
      <c r="F186" s="70" t="s">
        <v>344</v>
      </c>
      <c r="G186" s="400"/>
      <c r="H186" s="400"/>
      <c r="I186" s="400"/>
      <c r="J186" s="92">
        <f>SUM(J187)</f>
        <v>8285</v>
      </c>
      <c r="K186" s="92">
        <f t="shared" si="47"/>
        <v>4180.7</v>
      </c>
    </row>
    <row r="187" spans="1:11" s="8" customFormat="1" ht="17.25" x14ac:dyDescent="0.3">
      <c r="A187" s="15"/>
      <c r="B187" s="17" t="s">
        <v>219</v>
      </c>
      <c r="C187" s="273" t="s">
        <v>12</v>
      </c>
      <c r="D187" s="273" t="s">
        <v>36</v>
      </c>
      <c r="E187" s="27" t="s">
        <v>28</v>
      </c>
      <c r="F187" s="27" t="s">
        <v>344</v>
      </c>
      <c r="G187" s="224" t="s">
        <v>218</v>
      </c>
      <c r="H187" s="224" t="s">
        <v>86</v>
      </c>
      <c r="I187" s="224" t="s">
        <v>28</v>
      </c>
      <c r="J187" s="28">
        <v>8285</v>
      </c>
      <c r="K187" s="28">
        <v>4180.7</v>
      </c>
    </row>
    <row r="188" spans="1:11" s="67" customFormat="1" ht="39" x14ac:dyDescent="0.25">
      <c r="A188" s="63" t="s">
        <v>315</v>
      </c>
      <c r="B188" s="64" t="s">
        <v>44</v>
      </c>
      <c r="C188" s="271" t="s">
        <v>12</v>
      </c>
      <c r="D188" s="271" t="s">
        <v>36</v>
      </c>
      <c r="E188" s="77" t="s">
        <v>43</v>
      </c>
      <c r="F188" s="65" t="s">
        <v>3</v>
      </c>
      <c r="G188" s="398"/>
      <c r="H188" s="398"/>
      <c r="I188" s="398"/>
      <c r="J188" s="131">
        <f>SUM(J189)</f>
        <v>8881</v>
      </c>
      <c r="K188" s="131">
        <f t="shared" ref="K188:K189" si="48">SUM(K189)</f>
        <v>4555.3</v>
      </c>
    </row>
    <row r="189" spans="1:11" s="71" customFormat="1" ht="33" x14ac:dyDescent="0.3">
      <c r="A189" s="73"/>
      <c r="B189" s="41" t="s">
        <v>45</v>
      </c>
      <c r="C189" s="272" t="s">
        <v>12</v>
      </c>
      <c r="D189" s="272" t="s">
        <v>36</v>
      </c>
      <c r="E189" s="70" t="s">
        <v>43</v>
      </c>
      <c r="F189" s="70" t="s">
        <v>345</v>
      </c>
      <c r="G189" s="400"/>
      <c r="H189" s="400"/>
      <c r="I189" s="400"/>
      <c r="J189" s="92">
        <f>SUM(J190)</f>
        <v>8881</v>
      </c>
      <c r="K189" s="92">
        <f t="shared" si="48"/>
        <v>4555.3</v>
      </c>
    </row>
    <row r="190" spans="1:11" s="8" customFormat="1" ht="17.25" x14ac:dyDescent="0.3">
      <c r="A190" s="15"/>
      <c r="B190" s="17" t="s">
        <v>219</v>
      </c>
      <c r="C190" s="273" t="s">
        <v>12</v>
      </c>
      <c r="D190" s="273" t="s">
        <v>36</v>
      </c>
      <c r="E190" s="27" t="s">
        <v>43</v>
      </c>
      <c r="F190" s="27" t="s">
        <v>345</v>
      </c>
      <c r="G190" s="224" t="s">
        <v>218</v>
      </c>
      <c r="H190" s="224" t="s">
        <v>86</v>
      </c>
      <c r="I190" s="224" t="s">
        <v>28</v>
      </c>
      <c r="J190" s="28">
        <v>8881</v>
      </c>
      <c r="K190" s="28">
        <v>4555.3</v>
      </c>
    </row>
    <row r="191" spans="1:11" s="68" customFormat="1" ht="34.5" x14ac:dyDescent="0.3">
      <c r="A191" s="63" t="s">
        <v>171</v>
      </c>
      <c r="B191" s="94" t="s">
        <v>354</v>
      </c>
      <c r="C191" s="271" t="s">
        <v>12</v>
      </c>
      <c r="D191" s="271" t="s">
        <v>36</v>
      </c>
      <c r="E191" s="77" t="s">
        <v>8</v>
      </c>
      <c r="F191" s="65" t="s">
        <v>3</v>
      </c>
      <c r="G191" s="398"/>
      <c r="H191" s="398"/>
      <c r="I191" s="398"/>
      <c r="J191" s="131">
        <f>SUM(J192)</f>
        <v>23472</v>
      </c>
      <c r="K191" s="131">
        <f t="shared" ref="K191" si="49">SUM(K192)</f>
        <v>11010.9</v>
      </c>
    </row>
    <row r="192" spans="1:11" s="71" customFormat="1" ht="33" customHeight="1" x14ac:dyDescent="0.3">
      <c r="A192" s="73"/>
      <c r="B192" s="41" t="s">
        <v>546</v>
      </c>
      <c r="C192" s="272" t="s">
        <v>12</v>
      </c>
      <c r="D192" s="272" t="s">
        <v>36</v>
      </c>
      <c r="E192" s="70" t="s">
        <v>8</v>
      </c>
      <c r="F192" s="70" t="s">
        <v>346</v>
      </c>
      <c r="G192" s="400"/>
      <c r="H192" s="400"/>
      <c r="I192" s="400"/>
      <c r="J192" s="92">
        <f>SUM(J193+J194+J195)</f>
        <v>23472</v>
      </c>
      <c r="K192" s="92">
        <f>SUM(K193+K194+K195)</f>
        <v>11010.9</v>
      </c>
    </row>
    <row r="193" spans="1:17" s="8" customFormat="1" ht="17.25" x14ac:dyDescent="0.3">
      <c r="A193" s="15"/>
      <c r="B193" s="17"/>
      <c r="C193" s="273"/>
      <c r="D193" s="273"/>
      <c r="E193" s="27"/>
      <c r="F193" s="27"/>
      <c r="G193" s="224"/>
      <c r="H193" s="224"/>
      <c r="I193" s="224"/>
      <c r="J193" s="139"/>
      <c r="K193" s="139"/>
    </row>
    <row r="194" spans="1:17" s="8" customFormat="1" ht="17.25" x14ac:dyDescent="0.3">
      <c r="A194" s="15"/>
      <c r="B194" s="17"/>
      <c r="C194" s="273"/>
      <c r="D194" s="273"/>
      <c r="E194" s="27"/>
      <c r="F194" s="27"/>
      <c r="G194" s="224"/>
      <c r="H194" s="224"/>
      <c r="I194" s="224"/>
      <c r="J194" s="139"/>
      <c r="K194" s="139"/>
    </row>
    <row r="195" spans="1:17" s="8" customFormat="1" ht="17.25" x14ac:dyDescent="0.3">
      <c r="A195" s="15"/>
      <c r="B195" s="17" t="s">
        <v>219</v>
      </c>
      <c r="C195" s="273" t="s">
        <v>12</v>
      </c>
      <c r="D195" s="273" t="s">
        <v>36</v>
      </c>
      <c r="E195" s="27" t="s">
        <v>8</v>
      </c>
      <c r="F195" s="27" t="s">
        <v>346</v>
      </c>
      <c r="G195" s="224" t="s">
        <v>218</v>
      </c>
      <c r="H195" s="224" t="s">
        <v>86</v>
      </c>
      <c r="I195" s="224" t="s">
        <v>28</v>
      </c>
      <c r="J195" s="140">
        <v>23472</v>
      </c>
      <c r="K195" s="140">
        <v>11010.9</v>
      </c>
    </row>
    <row r="196" spans="1:17" s="67" customFormat="1" ht="97.5" x14ac:dyDescent="0.25">
      <c r="A196" s="63" t="s">
        <v>172</v>
      </c>
      <c r="B196" s="69" t="s">
        <v>257</v>
      </c>
      <c r="C196" s="271" t="s">
        <v>12</v>
      </c>
      <c r="D196" s="271" t="s">
        <v>36</v>
      </c>
      <c r="E196" s="77" t="s">
        <v>48</v>
      </c>
      <c r="F196" s="65" t="s">
        <v>3</v>
      </c>
      <c r="G196" s="398"/>
      <c r="H196" s="398"/>
      <c r="I196" s="398"/>
      <c r="J196" s="131">
        <f>SUM(J197)</f>
        <v>947</v>
      </c>
      <c r="K196" s="131">
        <f t="shared" ref="K196:K197" si="50">SUM(K197)</f>
        <v>207.8</v>
      </c>
    </row>
    <row r="197" spans="1:17" s="71" customFormat="1" ht="70.900000000000006" customHeight="1" x14ac:dyDescent="0.3">
      <c r="A197" s="73"/>
      <c r="B197" s="41" t="s">
        <v>258</v>
      </c>
      <c r="C197" s="272" t="s">
        <v>12</v>
      </c>
      <c r="D197" s="272" t="s">
        <v>36</v>
      </c>
      <c r="E197" s="70" t="s">
        <v>48</v>
      </c>
      <c r="F197" s="70" t="s">
        <v>259</v>
      </c>
      <c r="G197" s="400"/>
      <c r="H197" s="400"/>
      <c r="I197" s="400"/>
      <c r="J197" s="92">
        <f>SUM(J198)</f>
        <v>947</v>
      </c>
      <c r="K197" s="92">
        <f t="shared" si="50"/>
        <v>207.8</v>
      </c>
    </row>
    <row r="198" spans="1:17" s="8" customFormat="1" ht="17.25" x14ac:dyDescent="0.3">
      <c r="A198" s="15"/>
      <c r="B198" s="17" t="s">
        <v>219</v>
      </c>
      <c r="C198" s="273" t="s">
        <v>12</v>
      </c>
      <c r="D198" s="273" t="s">
        <v>36</v>
      </c>
      <c r="E198" s="27" t="s">
        <v>48</v>
      </c>
      <c r="F198" s="27" t="s">
        <v>259</v>
      </c>
      <c r="G198" s="224" t="s">
        <v>218</v>
      </c>
      <c r="H198" s="224" t="s">
        <v>86</v>
      </c>
      <c r="I198" s="224" t="s">
        <v>28</v>
      </c>
      <c r="J198" s="28">
        <v>947</v>
      </c>
      <c r="K198" s="28">
        <v>207.8</v>
      </c>
    </row>
    <row r="199" spans="1:17" s="2" customFormat="1" ht="37.5" x14ac:dyDescent="0.25">
      <c r="A199" s="12" t="s">
        <v>94</v>
      </c>
      <c r="B199" s="20" t="s">
        <v>50</v>
      </c>
      <c r="C199" s="269" t="s">
        <v>7</v>
      </c>
      <c r="D199" s="269" t="s">
        <v>49</v>
      </c>
      <c r="E199" s="24" t="s">
        <v>2</v>
      </c>
      <c r="F199" s="24" t="s">
        <v>3</v>
      </c>
      <c r="G199" s="399"/>
      <c r="H199" s="399"/>
      <c r="I199" s="399"/>
      <c r="J199" s="130">
        <f>SUM(J200)</f>
        <v>16306.7</v>
      </c>
      <c r="K199" s="130">
        <f t="shared" ref="K199" si="51">SUM(K200)</f>
        <v>7880.8</v>
      </c>
    </row>
    <row r="200" spans="1:17" s="2" customFormat="1" x14ac:dyDescent="0.25">
      <c r="A200" s="13" t="s">
        <v>173</v>
      </c>
      <c r="B200" s="18" t="s">
        <v>52</v>
      </c>
      <c r="C200" s="270" t="s">
        <v>7</v>
      </c>
      <c r="D200" s="270" t="s">
        <v>51</v>
      </c>
      <c r="E200" s="25" t="s">
        <v>2</v>
      </c>
      <c r="F200" s="25" t="s">
        <v>3</v>
      </c>
      <c r="G200" s="399"/>
      <c r="H200" s="399"/>
      <c r="I200" s="399"/>
      <c r="J200" s="129">
        <f>SUM(J201+J204+J209+J212+J215)</f>
        <v>16306.7</v>
      </c>
      <c r="K200" s="129">
        <f t="shared" ref="K200" si="52">SUM(K201+K204+K209+K212+K215)</f>
        <v>7880.8</v>
      </c>
    </row>
    <row r="201" spans="1:17" s="67" customFormat="1" ht="19.5" x14ac:dyDescent="0.25">
      <c r="A201" s="63" t="s">
        <v>174</v>
      </c>
      <c r="B201" s="64" t="s">
        <v>53</v>
      </c>
      <c r="C201" s="271" t="s">
        <v>7</v>
      </c>
      <c r="D201" s="271" t="s">
        <v>51</v>
      </c>
      <c r="E201" s="77" t="s">
        <v>1</v>
      </c>
      <c r="F201" s="77" t="s">
        <v>3</v>
      </c>
      <c r="G201" s="398"/>
      <c r="H201" s="398"/>
      <c r="I201" s="398"/>
      <c r="J201" s="131">
        <f>SUM(J202)</f>
        <v>11186</v>
      </c>
      <c r="K201" s="131">
        <f t="shared" ref="K201:K202" si="53">SUM(K202)</f>
        <v>5415.7</v>
      </c>
    </row>
    <row r="202" spans="1:17" s="71" customFormat="1" ht="33" x14ac:dyDescent="0.3">
      <c r="A202" s="16"/>
      <c r="B202" s="41" t="s">
        <v>55</v>
      </c>
      <c r="C202" s="272" t="s">
        <v>7</v>
      </c>
      <c r="D202" s="272" t="s">
        <v>51</v>
      </c>
      <c r="E202" s="70" t="s">
        <v>1</v>
      </c>
      <c r="F202" s="70" t="s">
        <v>54</v>
      </c>
      <c r="G202" s="400"/>
      <c r="H202" s="400"/>
      <c r="I202" s="400"/>
      <c r="J202" s="92">
        <f>SUM(J203)</f>
        <v>11186</v>
      </c>
      <c r="K202" s="92">
        <f t="shared" si="53"/>
        <v>5415.7</v>
      </c>
    </row>
    <row r="203" spans="1:17" s="8" customFormat="1" ht="17.25" x14ac:dyDescent="0.3">
      <c r="A203" s="14"/>
      <c r="B203" s="17" t="s">
        <v>219</v>
      </c>
      <c r="C203" s="273" t="s">
        <v>7</v>
      </c>
      <c r="D203" s="273" t="s">
        <v>51</v>
      </c>
      <c r="E203" s="27" t="s">
        <v>1</v>
      </c>
      <c r="F203" s="27" t="s">
        <v>54</v>
      </c>
      <c r="G203" s="224" t="s">
        <v>218</v>
      </c>
      <c r="H203" s="224" t="s">
        <v>86</v>
      </c>
      <c r="I203" s="224" t="s">
        <v>1</v>
      </c>
      <c r="J203" s="28">
        <v>11186</v>
      </c>
      <c r="K203" s="28">
        <v>5415.7</v>
      </c>
      <c r="L203" s="8">
        <v>50</v>
      </c>
      <c r="M203" s="8">
        <v>50</v>
      </c>
      <c r="N203" s="8">
        <v>50</v>
      </c>
    </row>
    <row r="204" spans="1:17" s="67" customFormat="1" ht="39" x14ac:dyDescent="0.25">
      <c r="A204" s="63" t="s">
        <v>175</v>
      </c>
      <c r="B204" s="64" t="s">
        <v>56</v>
      </c>
      <c r="C204" s="271" t="s">
        <v>7</v>
      </c>
      <c r="D204" s="271" t="s">
        <v>51</v>
      </c>
      <c r="E204" s="77" t="s">
        <v>12</v>
      </c>
      <c r="F204" s="77" t="s">
        <v>3</v>
      </c>
      <c r="G204" s="398"/>
      <c r="H204" s="398"/>
      <c r="I204" s="398"/>
      <c r="J204" s="131">
        <f>+J205+J207</f>
        <v>500</v>
      </c>
      <c r="K204" s="131">
        <f t="shared" ref="K204:K205" si="54">SUM(K205)</f>
        <v>0</v>
      </c>
      <c r="Q204" s="210"/>
    </row>
    <row r="205" spans="1:17" s="71" customFormat="1" ht="17.25" x14ac:dyDescent="0.3">
      <c r="A205" s="16"/>
      <c r="B205" s="41" t="s">
        <v>58</v>
      </c>
      <c r="C205" s="272" t="s">
        <v>7</v>
      </c>
      <c r="D205" s="272" t="s">
        <v>51</v>
      </c>
      <c r="E205" s="70" t="s">
        <v>12</v>
      </c>
      <c r="F205" s="70" t="s">
        <v>57</v>
      </c>
      <c r="G205" s="400"/>
      <c r="H205" s="400"/>
      <c r="I205" s="400"/>
      <c r="J205" s="92">
        <f>SUM(J206)</f>
        <v>500</v>
      </c>
      <c r="K205" s="92">
        <f t="shared" si="54"/>
        <v>0</v>
      </c>
    </row>
    <row r="206" spans="1:17" s="8" customFormat="1" ht="15.6" customHeight="1" x14ac:dyDescent="0.3">
      <c r="A206" s="14"/>
      <c r="B206" s="17" t="s">
        <v>219</v>
      </c>
      <c r="C206" s="273" t="s">
        <v>7</v>
      </c>
      <c r="D206" s="273" t="s">
        <v>51</v>
      </c>
      <c r="E206" s="27" t="s">
        <v>12</v>
      </c>
      <c r="F206" s="27" t="s">
        <v>57</v>
      </c>
      <c r="G206" s="224" t="s">
        <v>218</v>
      </c>
      <c r="H206" s="224" t="s">
        <v>86</v>
      </c>
      <c r="I206" s="224" t="s">
        <v>7</v>
      </c>
      <c r="J206" s="28">
        <v>500</v>
      </c>
      <c r="K206" s="28">
        <v>0</v>
      </c>
    </row>
    <row r="207" spans="1:17" s="71" customFormat="1" ht="0.6" customHeight="1" x14ac:dyDescent="0.3">
      <c r="A207" s="16"/>
      <c r="B207" s="41" t="s">
        <v>360</v>
      </c>
      <c r="C207" s="272" t="s">
        <v>7</v>
      </c>
      <c r="D207" s="272" t="s">
        <v>51</v>
      </c>
      <c r="E207" s="70" t="s">
        <v>12</v>
      </c>
      <c r="F207" s="70" t="s">
        <v>437</v>
      </c>
      <c r="G207" s="347"/>
      <c r="H207" s="347"/>
      <c r="I207" s="347"/>
      <c r="J207" s="92">
        <f>+J208</f>
        <v>0</v>
      </c>
      <c r="K207" s="92"/>
    </row>
    <row r="208" spans="1:17" s="8" customFormat="1" ht="17.25" x14ac:dyDescent="0.3">
      <c r="A208" s="14"/>
      <c r="B208" s="17" t="s">
        <v>219</v>
      </c>
      <c r="C208" s="273" t="s">
        <v>7</v>
      </c>
      <c r="D208" s="273" t="s">
        <v>51</v>
      </c>
      <c r="E208" s="27" t="s">
        <v>12</v>
      </c>
      <c r="F208" s="27" t="s">
        <v>437</v>
      </c>
      <c r="G208" s="224" t="s">
        <v>218</v>
      </c>
      <c r="H208" s="224" t="s">
        <v>86</v>
      </c>
      <c r="I208" s="224" t="s">
        <v>7</v>
      </c>
      <c r="J208" s="28"/>
      <c r="K208" s="28"/>
    </row>
    <row r="209" spans="1:14" s="67" customFormat="1" ht="39" x14ac:dyDescent="0.25">
      <c r="A209" s="63" t="s">
        <v>176</v>
      </c>
      <c r="B209" s="64" t="s">
        <v>59</v>
      </c>
      <c r="C209" s="271" t="s">
        <v>7</v>
      </c>
      <c r="D209" s="271" t="s">
        <v>51</v>
      </c>
      <c r="E209" s="77" t="s">
        <v>7</v>
      </c>
      <c r="F209" s="77" t="s">
        <v>3</v>
      </c>
      <c r="G209" s="398"/>
      <c r="H209" s="398"/>
      <c r="I209" s="398"/>
      <c r="J209" s="131">
        <f>SUM(J210)</f>
        <v>1900</v>
      </c>
      <c r="K209" s="131">
        <f t="shared" ref="K209:K210" si="55">SUM(K210)</f>
        <v>882.1</v>
      </c>
    </row>
    <row r="210" spans="1:14" s="71" customFormat="1" ht="33" x14ac:dyDescent="0.3">
      <c r="A210" s="16"/>
      <c r="B210" s="41" t="s">
        <v>560</v>
      </c>
      <c r="C210" s="272" t="s">
        <v>7</v>
      </c>
      <c r="D210" s="272" t="s">
        <v>51</v>
      </c>
      <c r="E210" s="70" t="s">
        <v>7</v>
      </c>
      <c r="F210" s="70" t="s">
        <v>60</v>
      </c>
      <c r="G210" s="400"/>
      <c r="H210" s="400"/>
      <c r="I210" s="400"/>
      <c r="J210" s="92">
        <f>SUM(J211)</f>
        <v>1900</v>
      </c>
      <c r="K210" s="92">
        <f t="shared" si="55"/>
        <v>882.1</v>
      </c>
    </row>
    <row r="211" spans="1:14" s="8" customFormat="1" ht="17.25" x14ac:dyDescent="0.3">
      <c r="A211" s="14"/>
      <c r="B211" s="17" t="s">
        <v>219</v>
      </c>
      <c r="C211" s="273" t="s">
        <v>7</v>
      </c>
      <c r="D211" s="273" t="s">
        <v>51</v>
      </c>
      <c r="E211" s="27" t="s">
        <v>7</v>
      </c>
      <c r="F211" s="27" t="s">
        <v>60</v>
      </c>
      <c r="G211" s="224" t="s">
        <v>218</v>
      </c>
      <c r="H211" s="224" t="s">
        <v>86</v>
      </c>
      <c r="I211" s="224" t="s">
        <v>7</v>
      </c>
      <c r="J211" s="28">
        <v>1900</v>
      </c>
      <c r="K211" s="28">
        <v>882.1</v>
      </c>
    </row>
    <row r="212" spans="1:14" s="67" customFormat="1" ht="39" x14ac:dyDescent="0.25">
      <c r="A212" s="63" t="s">
        <v>177</v>
      </c>
      <c r="B212" s="64" t="s">
        <v>61</v>
      </c>
      <c r="C212" s="271" t="s">
        <v>7</v>
      </c>
      <c r="D212" s="271" t="s">
        <v>51</v>
      </c>
      <c r="E212" s="77" t="s">
        <v>28</v>
      </c>
      <c r="F212" s="77" t="s">
        <v>3</v>
      </c>
      <c r="G212" s="398"/>
      <c r="H212" s="398"/>
      <c r="I212" s="398"/>
      <c r="J212" s="131">
        <f>SUM(J213)</f>
        <v>2329.6999999999998</v>
      </c>
      <c r="K212" s="131">
        <f t="shared" ref="K212:K213" si="56">SUM(K213)</f>
        <v>1372.7</v>
      </c>
    </row>
    <row r="213" spans="1:14" s="71" customFormat="1" ht="49.5" x14ac:dyDescent="0.3">
      <c r="A213" s="16"/>
      <c r="B213" s="41" t="s">
        <v>63</v>
      </c>
      <c r="C213" s="272" t="s">
        <v>7</v>
      </c>
      <c r="D213" s="272" t="s">
        <v>51</v>
      </c>
      <c r="E213" s="70" t="s">
        <v>28</v>
      </c>
      <c r="F213" s="70" t="s">
        <v>62</v>
      </c>
      <c r="G213" s="400"/>
      <c r="H213" s="400"/>
      <c r="I213" s="400"/>
      <c r="J213" s="92">
        <f>SUM(J214)</f>
        <v>2329.6999999999998</v>
      </c>
      <c r="K213" s="92">
        <f t="shared" si="56"/>
        <v>1372.7</v>
      </c>
    </row>
    <row r="214" spans="1:14" s="8" customFormat="1" ht="17.25" x14ac:dyDescent="0.3">
      <c r="A214" s="14"/>
      <c r="B214" s="17" t="s">
        <v>219</v>
      </c>
      <c r="C214" s="273" t="s">
        <v>7</v>
      </c>
      <c r="D214" s="273" t="s">
        <v>51</v>
      </c>
      <c r="E214" s="27" t="s">
        <v>28</v>
      </c>
      <c r="F214" s="27" t="s">
        <v>62</v>
      </c>
      <c r="G214" s="224" t="s">
        <v>218</v>
      </c>
      <c r="H214" s="224" t="s">
        <v>86</v>
      </c>
      <c r="I214" s="224" t="s">
        <v>7</v>
      </c>
      <c r="J214" s="28">
        <v>2329.6999999999998</v>
      </c>
      <c r="K214" s="28">
        <v>1372.7</v>
      </c>
      <c r="L214" s="8">
        <v>161.5</v>
      </c>
      <c r="M214" s="8">
        <v>161.5</v>
      </c>
      <c r="N214" s="8">
        <v>161.5</v>
      </c>
    </row>
    <row r="215" spans="1:14" s="67" customFormat="1" ht="39" x14ac:dyDescent="0.25">
      <c r="A215" s="63" t="s">
        <v>178</v>
      </c>
      <c r="B215" s="64" t="s">
        <v>64</v>
      </c>
      <c r="C215" s="271" t="s">
        <v>7</v>
      </c>
      <c r="D215" s="271" t="s">
        <v>51</v>
      </c>
      <c r="E215" s="77" t="s">
        <v>43</v>
      </c>
      <c r="F215" s="77" t="s">
        <v>3</v>
      </c>
      <c r="G215" s="398"/>
      <c r="H215" s="398"/>
      <c r="I215" s="398"/>
      <c r="J215" s="131">
        <f>SUM(J216)</f>
        <v>391</v>
      </c>
      <c r="K215" s="131">
        <f t="shared" ref="K215" si="57">SUM(K216)</f>
        <v>210.3</v>
      </c>
    </row>
    <row r="216" spans="1:14" s="71" customFormat="1" ht="17.25" x14ac:dyDescent="0.3">
      <c r="A216" s="16"/>
      <c r="B216" s="41" t="s">
        <v>66</v>
      </c>
      <c r="C216" s="272" t="s">
        <v>7</v>
      </c>
      <c r="D216" s="272" t="s">
        <v>51</v>
      </c>
      <c r="E216" s="70" t="s">
        <v>43</v>
      </c>
      <c r="F216" s="70" t="s">
        <v>65</v>
      </c>
      <c r="G216" s="400"/>
      <c r="H216" s="400"/>
      <c r="I216" s="400"/>
      <c r="J216" s="92">
        <f>+J217+J218</f>
        <v>391</v>
      </c>
      <c r="K216" s="92">
        <f>SUM(K217:K218)</f>
        <v>210.3</v>
      </c>
    </row>
    <row r="217" spans="1:14" s="8" customFormat="1" ht="33" x14ac:dyDescent="0.3">
      <c r="A217" s="14"/>
      <c r="B217" s="17" t="s">
        <v>221</v>
      </c>
      <c r="C217" s="273" t="s">
        <v>7</v>
      </c>
      <c r="D217" s="273" t="s">
        <v>51</v>
      </c>
      <c r="E217" s="27" t="s">
        <v>43</v>
      </c>
      <c r="F217" s="27" t="s">
        <v>65</v>
      </c>
      <c r="G217" s="224" t="s">
        <v>220</v>
      </c>
      <c r="H217" s="224" t="s">
        <v>86</v>
      </c>
      <c r="I217" s="224" t="s">
        <v>8</v>
      </c>
      <c r="J217" s="28">
        <v>361</v>
      </c>
      <c r="K217" s="28">
        <v>180.3</v>
      </c>
    </row>
    <row r="218" spans="1:14" s="8" customFormat="1" ht="63" x14ac:dyDescent="0.3">
      <c r="A218" s="14"/>
      <c r="B218" s="96" t="s">
        <v>462</v>
      </c>
      <c r="C218" s="273" t="s">
        <v>7</v>
      </c>
      <c r="D218" s="273" t="s">
        <v>51</v>
      </c>
      <c r="E218" s="27" t="s">
        <v>43</v>
      </c>
      <c r="F218" s="27" t="s">
        <v>463</v>
      </c>
      <c r="G218" s="224" t="s">
        <v>220</v>
      </c>
      <c r="H218" s="224" t="s">
        <v>86</v>
      </c>
      <c r="I218" s="224" t="s">
        <v>8</v>
      </c>
      <c r="J218" s="28">
        <v>30</v>
      </c>
      <c r="K218" s="28">
        <v>30</v>
      </c>
    </row>
    <row r="219" spans="1:14" s="2" customFormat="1" ht="42" customHeight="1" x14ac:dyDescent="0.25">
      <c r="A219" s="12" t="s">
        <v>96</v>
      </c>
      <c r="B219" s="20" t="s">
        <v>67</v>
      </c>
      <c r="C219" s="269" t="s">
        <v>28</v>
      </c>
      <c r="D219" s="269" t="s">
        <v>49</v>
      </c>
      <c r="E219" s="24" t="s">
        <v>2</v>
      </c>
      <c r="F219" s="24" t="s">
        <v>3</v>
      </c>
      <c r="G219" s="399"/>
      <c r="H219" s="399"/>
      <c r="I219" s="399"/>
      <c r="J219" s="130">
        <f>SUM(J220)</f>
        <v>14630</v>
      </c>
      <c r="K219" s="130">
        <f t="shared" ref="K219:K222" si="58">SUM(K220)</f>
        <v>1106.4000000000001</v>
      </c>
    </row>
    <row r="220" spans="1:14" s="2" customFormat="1" ht="37.5" x14ac:dyDescent="0.25">
      <c r="A220" s="13" t="s">
        <v>179</v>
      </c>
      <c r="B220" s="18" t="s">
        <v>68</v>
      </c>
      <c r="C220" s="270" t="s">
        <v>28</v>
      </c>
      <c r="D220" s="270" t="s">
        <v>51</v>
      </c>
      <c r="E220" s="25" t="s">
        <v>2</v>
      </c>
      <c r="F220" s="25" t="s">
        <v>3</v>
      </c>
      <c r="G220" s="399"/>
      <c r="H220" s="399"/>
      <c r="I220" s="399"/>
      <c r="J220" s="129">
        <f>++J221+J224</f>
        <v>14630</v>
      </c>
      <c r="K220" s="129">
        <f t="shared" ref="K220" si="59">++K221+K224</f>
        <v>1106.4000000000001</v>
      </c>
    </row>
    <row r="221" spans="1:14" s="67" customFormat="1" ht="58.5" x14ac:dyDescent="0.25">
      <c r="A221" s="63" t="s">
        <v>180</v>
      </c>
      <c r="B221" s="64" t="s">
        <v>69</v>
      </c>
      <c r="C221" s="271" t="s">
        <v>28</v>
      </c>
      <c r="D221" s="271" t="s">
        <v>51</v>
      </c>
      <c r="E221" s="77" t="s">
        <v>1</v>
      </c>
      <c r="F221" s="77" t="s">
        <v>3</v>
      </c>
      <c r="G221" s="398"/>
      <c r="H221" s="398"/>
      <c r="I221" s="398"/>
      <c r="J221" s="131">
        <f>SUM(J222)</f>
        <v>330</v>
      </c>
      <c r="K221" s="131">
        <f t="shared" si="58"/>
        <v>0</v>
      </c>
    </row>
    <row r="222" spans="1:14" s="71" customFormat="1" ht="33" x14ac:dyDescent="0.3">
      <c r="A222" s="16"/>
      <c r="B222" s="41" t="s">
        <v>71</v>
      </c>
      <c r="C222" s="272" t="s">
        <v>28</v>
      </c>
      <c r="D222" s="272" t="s">
        <v>51</v>
      </c>
      <c r="E222" s="70" t="s">
        <v>1</v>
      </c>
      <c r="F222" s="70" t="s">
        <v>70</v>
      </c>
      <c r="G222" s="400"/>
      <c r="H222" s="400"/>
      <c r="I222" s="400"/>
      <c r="J222" s="92">
        <f>SUM(J223)</f>
        <v>330</v>
      </c>
      <c r="K222" s="92">
        <f t="shared" si="58"/>
        <v>0</v>
      </c>
    </row>
    <row r="223" spans="1:14" s="8" customFormat="1" ht="17.25" x14ac:dyDescent="0.3">
      <c r="A223" s="16"/>
      <c r="B223" s="17" t="s">
        <v>214</v>
      </c>
      <c r="C223" s="273" t="s">
        <v>28</v>
      </c>
      <c r="D223" s="273" t="s">
        <v>51</v>
      </c>
      <c r="E223" s="27" t="s">
        <v>1</v>
      </c>
      <c r="F223" s="27" t="s">
        <v>70</v>
      </c>
      <c r="G223" s="224" t="s">
        <v>215</v>
      </c>
      <c r="H223" s="224" t="s">
        <v>28</v>
      </c>
      <c r="I223" s="224" t="s">
        <v>98</v>
      </c>
      <c r="J223" s="28">
        <v>330</v>
      </c>
      <c r="K223" s="28">
        <v>0</v>
      </c>
    </row>
    <row r="224" spans="1:14" s="8" customFormat="1" ht="103.5" x14ac:dyDescent="0.3">
      <c r="A224" s="173" t="s">
        <v>458</v>
      </c>
      <c r="B224" s="203" t="s">
        <v>454</v>
      </c>
      <c r="C224" s="280" t="s">
        <v>28</v>
      </c>
      <c r="D224" s="281" t="s">
        <v>51</v>
      </c>
      <c r="E224" s="204" t="s">
        <v>12</v>
      </c>
      <c r="F224" s="208" t="s">
        <v>3</v>
      </c>
      <c r="G224" s="205"/>
      <c r="H224" s="224"/>
      <c r="I224" s="224"/>
      <c r="J224" s="93">
        <f>+J225</f>
        <v>14300</v>
      </c>
      <c r="K224" s="93">
        <f t="shared" ref="K224" si="60">+K225</f>
        <v>1106.4000000000001</v>
      </c>
    </row>
    <row r="225" spans="1:14" s="8" customFormat="1" ht="47.25" x14ac:dyDescent="0.3">
      <c r="A225" s="16"/>
      <c r="B225" s="104" t="s">
        <v>455</v>
      </c>
      <c r="C225" s="282" t="s">
        <v>28</v>
      </c>
      <c r="D225" s="283" t="s">
        <v>51</v>
      </c>
      <c r="E225" s="206" t="s">
        <v>12</v>
      </c>
      <c r="F225" s="209" t="s">
        <v>70</v>
      </c>
      <c r="G225" s="207" t="s">
        <v>215</v>
      </c>
      <c r="H225" s="224" t="s">
        <v>28</v>
      </c>
      <c r="I225" s="224" t="s">
        <v>98</v>
      </c>
      <c r="J225" s="28">
        <v>14300</v>
      </c>
      <c r="K225" s="28">
        <v>1106.4000000000001</v>
      </c>
    </row>
    <row r="226" spans="1:14" s="2" customFormat="1" ht="93.75" x14ac:dyDescent="0.25">
      <c r="A226" s="12" t="s">
        <v>30</v>
      </c>
      <c r="B226" s="20" t="s">
        <v>72</v>
      </c>
      <c r="C226" s="269" t="s">
        <v>43</v>
      </c>
      <c r="D226" s="269" t="s">
        <v>49</v>
      </c>
      <c r="E226" s="24" t="s">
        <v>2</v>
      </c>
      <c r="F226" s="24" t="s">
        <v>3</v>
      </c>
      <c r="G226" s="399"/>
      <c r="H226" s="399"/>
      <c r="I226" s="399"/>
      <c r="J226" s="130">
        <f>SUM(J227)</f>
        <v>100</v>
      </c>
      <c r="K226" s="130">
        <f t="shared" ref="K226:K229" si="61">SUM(K227)</f>
        <v>0</v>
      </c>
    </row>
    <row r="227" spans="1:14" s="2" customFormat="1" ht="75" x14ac:dyDescent="0.25">
      <c r="A227" s="13" t="s">
        <v>181</v>
      </c>
      <c r="B227" s="18" t="s">
        <v>73</v>
      </c>
      <c r="C227" s="123" t="s">
        <v>43</v>
      </c>
      <c r="D227" s="123" t="s">
        <v>51</v>
      </c>
      <c r="E227" s="152" t="s">
        <v>2</v>
      </c>
      <c r="F227" s="34" t="s">
        <v>3</v>
      </c>
      <c r="G227" s="399"/>
      <c r="H227" s="399"/>
      <c r="I227" s="399"/>
      <c r="J227" s="129">
        <f>SUM(J228)</f>
        <v>100</v>
      </c>
      <c r="K227" s="129">
        <f t="shared" si="61"/>
        <v>0</v>
      </c>
    </row>
    <row r="228" spans="1:14" s="67" customFormat="1" ht="78" x14ac:dyDescent="0.25">
      <c r="A228" s="63" t="s">
        <v>182</v>
      </c>
      <c r="B228" s="64" t="s">
        <v>74</v>
      </c>
      <c r="C228" s="284" t="s">
        <v>43</v>
      </c>
      <c r="D228" s="284" t="s">
        <v>51</v>
      </c>
      <c r="E228" s="148" t="s">
        <v>1</v>
      </c>
      <c r="F228" s="78" t="s">
        <v>3</v>
      </c>
      <c r="G228" s="398"/>
      <c r="H228" s="398"/>
      <c r="I228" s="398"/>
      <c r="J228" s="131">
        <f>SUM(J229)</f>
        <v>100</v>
      </c>
      <c r="K228" s="131">
        <f t="shared" si="61"/>
        <v>0</v>
      </c>
    </row>
    <row r="229" spans="1:14" s="71" customFormat="1" ht="49.5" x14ac:dyDescent="0.3">
      <c r="A229" s="16"/>
      <c r="B229" s="41" t="s">
        <v>76</v>
      </c>
      <c r="C229" s="264" t="s">
        <v>43</v>
      </c>
      <c r="D229" s="264" t="s">
        <v>51</v>
      </c>
      <c r="E229" s="147" t="s">
        <v>1</v>
      </c>
      <c r="F229" s="62" t="s">
        <v>75</v>
      </c>
      <c r="G229" s="400"/>
      <c r="H229" s="400"/>
      <c r="I229" s="400"/>
      <c r="J229" s="92">
        <f>SUM(J230)</f>
        <v>100</v>
      </c>
      <c r="K229" s="92">
        <f t="shared" si="61"/>
        <v>0</v>
      </c>
    </row>
    <row r="230" spans="1:14" s="8" customFormat="1" ht="17.25" x14ac:dyDescent="0.3">
      <c r="A230" s="14"/>
      <c r="B230" s="17" t="s">
        <v>223</v>
      </c>
      <c r="C230" s="97" t="s">
        <v>43</v>
      </c>
      <c r="D230" s="97" t="s">
        <v>51</v>
      </c>
      <c r="E230" s="151" t="s">
        <v>1</v>
      </c>
      <c r="F230" s="33" t="s">
        <v>75</v>
      </c>
      <c r="G230" s="224" t="s">
        <v>222</v>
      </c>
      <c r="H230" s="224" t="s">
        <v>7</v>
      </c>
      <c r="I230" s="224" t="s">
        <v>48</v>
      </c>
      <c r="J230" s="28">
        <v>100</v>
      </c>
      <c r="K230" s="28">
        <v>0</v>
      </c>
    </row>
    <row r="231" spans="1:14" s="2" customFormat="1" ht="37.5" x14ac:dyDescent="0.25">
      <c r="A231" s="12" t="s">
        <v>183</v>
      </c>
      <c r="B231" s="20" t="s">
        <v>77</v>
      </c>
      <c r="C231" s="265" t="s">
        <v>8</v>
      </c>
      <c r="D231" s="265" t="s">
        <v>49</v>
      </c>
      <c r="E231" s="150" t="s">
        <v>2</v>
      </c>
      <c r="F231" s="35" t="s">
        <v>3</v>
      </c>
      <c r="G231" s="399"/>
      <c r="H231" s="399"/>
      <c r="I231" s="399"/>
      <c r="J231" s="130">
        <f>SUM(J232)</f>
        <v>6151.3</v>
      </c>
      <c r="K231" s="130">
        <f t="shared" ref="K231:K243" si="62">SUM(K232)</f>
        <v>3060.2</v>
      </c>
    </row>
    <row r="232" spans="1:14" s="2" customFormat="1" x14ac:dyDescent="0.25">
      <c r="A232" s="13" t="s">
        <v>184</v>
      </c>
      <c r="B232" s="18" t="s">
        <v>79</v>
      </c>
      <c r="C232" s="123" t="s">
        <v>8</v>
      </c>
      <c r="D232" s="123" t="s">
        <v>51</v>
      </c>
      <c r="E232" s="152" t="s">
        <v>2</v>
      </c>
      <c r="F232" s="34" t="s">
        <v>78</v>
      </c>
      <c r="G232" s="399"/>
      <c r="H232" s="399"/>
      <c r="I232" s="399"/>
      <c r="J232" s="129">
        <f>SUM(J233+J236+J239+J242)</f>
        <v>6151.3</v>
      </c>
      <c r="K232" s="129">
        <f t="shared" ref="K232" si="63">SUM(K233+K236+K239+K242)</f>
        <v>3060.2</v>
      </c>
    </row>
    <row r="233" spans="1:14" s="76" customFormat="1" ht="58.5" x14ac:dyDescent="0.3">
      <c r="A233" s="63" t="s">
        <v>185</v>
      </c>
      <c r="B233" s="64" t="s">
        <v>309</v>
      </c>
      <c r="C233" s="284" t="s">
        <v>8</v>
      </c>
      <c r="D233" s="284" t="s">
        <v>51</v>
      </c>
      <c r="E233" s="148" t="s">
        <v>1</v>
      </c>
      <c r="F233" s="78" t="s">
        <v>3</v>
      </c>
      <c r="G233" s="398"/>
      <c r="H233" s="398"/>
      <c r="I233" s="398"/>
      <c r="J233" s="131">
        <f>SUM(J234)</f>
        <v>690</v>
      </c>
      <c r="K233" s="131">
        <f t="shared" si="62"/>
        <v>196</v>
      </c>
    </row>
    <row r="234" spans="1:14" s="71" customFormat="1" ht="17.25" x14ac:dyDescent="0.3">
      <c r="A234" s="16"/>
      <c r="B234" s="41" t="s">
        <v>81</v>
      </c>
      <c r="C234" s="264" t="s">
        <v>8</v>
      </c>
      <c r="D234" s="264" t="s">
        <v>51</v>
      </c>
      <c r="E234" s="147" t="s">
        <v>1</v>
      </c>
      <c r="F234" s="62" t="s">
        <v>80</v>
      </c>
      <c r="G234" s="400"/>
      <c r="H234" s="400"/>
      <c r="I234" s="400"/>
      <c r="J234" s="92">
        <f>SUM(J235)</f>
        <v>690</v>
      </c>
      <c r="K234" s="92">
        <f t="shared" si="62"/>
        <v>196</v>
      </c>
    </row>
    <row r="235" spans="1:14" s="8" customFormat="1" ht="17.25" x14ac:dyDescent="0.3">
      <c r="A235" s="14"/>
      <c r="B235" s="17" t="s">
        <v>210</v>
      </c>
      <c r="C235" s="97" t="s">
        <v>8</v>
      </c>
      <c r="D235" s="97" t="s">
        <v>51</v>
      </c>
      <c r="E235" s="151" t="s">
        <v>1</v>
      </c>
      <c r="F235" s="33" t="s">
        <v>80</v>
      </c>
      <c r="G235" s="224" t="s">
        <v>211</v>
      </c>
      <c r="H235" s="224" t="s">
        <v>1</v>
      </c>
      <c r="I235" s="224" t="s">
        <v>101</v>
      </c>
      <c r="J235" s="28">
        <v>690</v>
      </c>
      <c r="K235" s="28">
        <v>196</v>
      </c>
    </row>
    <row r="236" spans="1:14" s="76" customFormat="1" ht="19.5" x14ac:dyDescent="0.3">
      <c r="A236" s="63" t="s">
        <v>307</v>
      </c>
      <c r="B236" s="64" t="s">
        <v>310</v>
      </c>
      <c r="C236" s="284" t="s">
        <v>8</v>
      </c>
      <c r="D236" s="284" t="s">
        <v>51</v>
      </c>
      <c r="E236" s="148" t="s">
        <v>12</v>
      </c>
      <c r="F236" s="78" t="s">
        <v>3</v>
      </c>
      <c r="G236" s="398"/>
      <c r="H236" s="398"/>
      <c r="I236" s="398"/>
      <c r="J236" s="131">
        <f>SUM(J237)</f>
        <v>4932.3</v>
      </c>
      <c r="K236" s="131">
        <f t="shared" ref="K236:K237" si="64">SUM(K237)</f>
        <v>2358.1999999999998</v>
      </c>
    </row>
    <row r="237" spans="1:14" s="71" customFormat="1" ht="17.25" x14ac:dyDescent="0.3">
      <c r="A237" s="16"/>
      <c r="B237" s="41" t="s">
        <v>81</v>
      </c>
      <c r="C237" s="264" t="s">
        <v>8</v>
      </c>
      <c r="D237" s="264" t="s">
        <v>51</v>
      </c>
      <c r="E237" s="147" t="s">
        <v>12</v>
      </c>
      <c r="F237" s="62" t="s">
        <v>80</v>
      </c>
      <c r="G237" s="400"/>
      <c r="H237" s="400"/>
      <c r="I237" s="400"/>
      <c r="J237" s="92">
        <f>SUM(J238)</f>
        <v>4932.3</v>
      </c>
      <c r="K237" s="92">
        <f t="shared" si="64"/>
        <v>2358.1999999999998</v>
      </c>
    </row>
    <row r="238" spans="1:14" s="8" customFormat="1" ht="17.25" x14ac:dyDescent="0.3">
      <c r="A238" s="14"/>
      <c r="B238" s="17" t="s">
        <v>210</v>
      </c>
      <c r="C238" s="97" t="s">
        <v>8</v>
      </c>
      <c r="D238" s="97" t="s">
        <v>51</v>
      </c>
      <c r="E238" s="151" t="s">
        <v>12</v>
      </c>
      <c r="F238" s="56" t="s">
        <v>80</v>
      </c>
      <c r="G238" s="224" t="s">
        <v>211</v>
      </c>
      <c r="H238" s="224" t="s">
        <v>1</v>
      </c>
      <c r="I238" s="224" t="s">
        <v>101</v>
      </c>
      <c r="J238" s="28">
        <v>4932.3</v>
      </c>
      <c r="K238" s="28">
        <v>2358.1999999999998</v>
      </c>
      <c r="L238" s="8">
        <v>2700</v>
      </c>
      <c r="M238" s="8">
        <v>1000</v>
      </c>
      <c r="N238" s="8">
        <v>1000</v>
      </c>
    </row>
    <row r="239" spans="1:14" s="8" customFormat="1" ht="58.5" x14ac:dyDescent="0.3">
      <c r="A239" s="63" t="s">
        <v>312</v>
      </c>
      <c r="B239" s="64" t="s">
        <v>384</v>
      </c>
      <c r="C239" s="285" t="s">
        <v>8</v>
      </c>
      <c r="D239" s="285" t="s">
        <v>51</v>
      </c>
      <c r="E239" s="105" t="s">
        <v>7</v>
      </c>
      <c r="F239" s="105" t="s">
        <v>3</v>
      </c>
      <c r="G239" s="410"/>
      <c r="H239" s="411"/>
      <c r="I239" s="412"/>
      <c r="J239" s="93">
        <f t="shared" ref="J239:K240" si="65">J240</f>
        <v>506</v>
      </c>
      <c r="K239" s="93">
        <f t="shared" si="65"/>
        <v>506</v>
      </c>
    </row>
    <row r="240" spans="1:14" s="8" customFormat="1" ht="17.25" x14ac:dyDescent="0.3">
      <c r="A240" s="16"/>
      <c r="B240" s="41" t="s">
        <v>81</v>
      </c>
      <c r="C240" s="264" t="s">
        <v>8</v>
      </c>
      <c r="D240" s="264" t="s">
        <v>51</v>
      </c>
      <c r="E240" s="147" t="s">
        <v>7</v>
      </c>
      <c r="F240" s="145" t="s">
        <v>80</v>
      </c>
      <c r="G240" s="410"/>
      <c r="H240" s="411"/>
      <c r="I240" s="412"/>
      <c r="J240" s="92">
        <f t="shared" si="65"/>
        <v>506</v>
      </c>
      <c r="K240" s="92">
        <f t="shared" si="65"/>
        <v>506</v>
      </c>
    </row>
    <row r="241" spans="1:11" s="8" customFormat="1" ht="17.25" x14ac:dyDescent="0.3">
      <c r="A241" s="14"/>
      <c r="B241" s="17" t="s">
        <v>214</v>
      </c>
      <c r="C241" s="97" t="s">
        <v>8</v>
      </c>
      <c r="D241" s="97" t="s">
        <v>51</v>
      </c>
      <c r="E241" s="151" t="s">
        <v>7</v>
      </c>
      <c r="F241" s="146" t="s">
        <v>80</v>
      </c>
      <c r="G241" s="224" t="s">
        <v>215</v>
      </c>
      <c r="H241" s="224" t="s">
        <v>28</v>
      </c>
      <c r="I241" s="224" t="s">
        <v>47</v>
      </c>
      <c r="J241" s="28">
        <v>506</v>
      </c>
      <c r="K241" s="28">
        <v>506</v>
      </c>
    </row>
    <row r="242" spans="1:11" s="81" customFormat="1" ht="39" x14ac:dyDescent="0.3">
      <c r="A242" s="63" t="s">
        <v>383</v>
      </c>
      <c r="B242" s="64" t="s">
        <v>311</v>
      </c>
      <c r="C242" s="284" t="s">
        <v>8</v>
      </c>
      <c r="D242" s="284" t="s">
        <v>51</v>
      </c>
      <c r="E242" s="148" t="s">
        <v>43</v>
      </c>
      <c r="F242" s="78" t="s">
        <v>3</v>
      </c>
      <c r="G242" s="413"/>
      <c r="H242" s="414"/>
      <c r="I242" s="415"/>
      <c r="J242" s="131">
        <f>SUM(J243)</f>
        <v>23</v>
      </c>
      <c r="K242" s="131">
        <f t="shared" ref="K242" si="66">SUM(K243)</f>
        <v>0</v>
      </c>
    </row>
    <row r="243" spans="1:11" s="71" customFormat="1" ht="33" x14ac:dyDescent="0.3">
      <c r="A243" s="16"/>
      <c r="B243" s="41" t="s">
        <v>294</v>
      </c>
      <c r="C243" s="264" t="s">
        <v>8</v>
      </c>
      <c r="D243" s="264" t="s">
        <v>51</v>
      </c>
      <c r="E243" s="147" t="s">
        <v>43</v>
      </c>
      <c r="F243" s="62" t="s">
        <v>293</v>
      </c>
      <c r="G243" s="419"/>
      <c r="H243" s="420"/>
      <c r="I243" s="421"/>
      <c r="J243" s="92">
        <f>SUM(J244)</f>
        <v>23</v>
      </c>
      <c r="K243" s="92">
        <f t="shared" si="62"/>
        <v>0</v>
      </c>
    </row>
    <row r="244" spans="1:11" s="8" customFormat="1" ht="17.25" x14ac:dyDescent="0.3">
      <c r="A244" s="14"/>
      <c r="B244" s="17" t="s">
        <v>223</v>
      </c>
      <c r="C244" s="97" t="s">
        <v>8</v>
      </c>
      <c r="D244" s="97" t="s">
        <v>51</v>
      </c>
      <c r="E244" s="151" t="s">
        <v>43</v>
      </c>
      <c r="F244" s="43" t="s">
        <v>293</v>
      </c>
      <c r="G244" s="363" t="s">
        <v>222</v>
      </c>
      <c r="H244" s="363" t="s">
        <v>28</v>
      </c>
      <c r="I244" s="363" t="s">
        <v>98</v>
      </c>
      <c r="J244" s="28">
        <v>23</v>
      </c>
      <c r="K244" s="28">
        <v>0</v>
      </c>
    </row>
    <row r="245" spans="1:11" s="2" customFormat="1" ht="75" x14ac:dyDescent="0.25">
      <c r="A245" s="12" t="s">
        <v>186</v>
      </c>
      <c r="B245" s="20" t="s">
        <v>83</v>
      </c>
      <c r="C245" s="265" t="s">
        <v>47</v>
      </c>
      <c r="D245" s="265" t="s">
        <v>49</v>
      </c>
      <c r="E245" s="150" t="s">
        <v>2</v>
      </c>
      <c r="F245" s="35" t="s">
        <v>3</v>
      </c>
      <c r="G245" s="399"/>
      <c r="H245" s="399"/>
      <c r="I245" s="399"/>
      <c r="J245" s="130">
        <f>SUM(J246+J252)</f>
        <v>87677.4</v>
      </c>
      <c r="K245" s="130">
        <f>SUM(K246+K252)</f>
        <v>5705.4</v>
      </c>
    </row>
    <row r="246" spans="1:11" s="2" customFormat="1" ht="37.5" x14ac:dyDescent="0.25">
      <c r="A246" s="13" t="s">
        <v>187</v>
      </c>
      <c r="B246" s="18" t="s">
        <v>84</v>
      </c>
      <c r="C246" s="123" t="s">
        <v>47</v>
      </c>
      <c r="D246" s="123" t="s">
        <v>51</v>
      </c>
      <c r="E246" s="152" t="s">
        <v>2</v>
      </c>
      <c r="F246" s="34" t="s">
        <v>3</v>
      </c>
      <c r="G246" s="399"/>
      <c r="H246" s="399"/>
      <c r="I246" s="399"/>
      <c r="J246" s="129">
        <f>SUM(J247)</f>
        <v>7916</v>
      </c>
      <c r="K246" s="129">
        <f t="shared" ref="K246:K248" si="67">SUM(K247)</f>
        <v>3145.9</v>
      </c>
    </row>
    <row r="247" spans="1:11" s="67" customFormat="1" ht="39" x14ac:dyDescent="0.25">
      <c r="A247" s="63" t="s">
        <v>188</v>
      </c>
      <c r="B247" s="64" t="s">
        <v>264</v>
      </c>
      <c r="C247" s="284" t="s">
        <v>47</v>
      </c>
      <c r="D247" s="284" t="s">
        <v>51</v>
      </c>
      <c r="E247" s="148" t="s">
        <v>1</v>
      </c>
      <c r="F247" s="78" t="s">
        <v>3</v>
      </c>
      <c r="G247" s="398"/>
      <c r="H247" s="398"/>
      <c r="I247" s="398"/>
      <c r="J247" s="131">
        <f>+J248+J250</f>
        <v>7916</v>
      </c>
      <c r="K247" s="131">
        <f>+K248+K250</f>
        <v>3145.9</v>
      </c>
    </row>
    <row r="248" spans="1:11" s="71" customFormat="1" ht="33" x14ac:dyDescent="0.3">
      <c r="A248" s="16"/>
      <c r="B248" s="41" t="s">
        <v>17</v>
      </c>
      <c r="C248" s="264" t="s">
        <v>47</v>
      </c>
      <c r="D248" s="264" t="s">
        <v>51</v>
      </c>
      <c r="E248" s="147" t="s">
        <v>1</v>
      </c>
      <c r="F248" s="62" t="s">
        <v>16</v>
      </c>
      <c r="G248" s="400"/>
      <c r="H248" s="400"/>
      <c r="I248" s="400"/>
      <c r="J248" s="92">
        <f>SUM(J249)</f>
        <v>7416</v>
      </c>
      <c r="K248" s="92">
        <f t="shared" si="67"/>
        <v>2645.9</v>
      </c>
    </row>
    <row r="249" spans="1:11" s="8" customFormat="1" ht="32.450000000000003" customHeight="1" x14ac:dyDescent="0.3">
      <c r="A249" s="14"/>
      <c r="B249" s="17" t="s">
        <v>221</v>
      </c>
      <c r="C249" s="97" t="s">
        <v>47</v>
      </c>
      <c r="D249" s="97" t="s">
        <v>51</v>
      </c>
      <c r="E249" s="151" t="s">
        <v>1</v>
      </c>
      <c r="F249" s="33" t="s">
        <v>16</v>
      </c>
      <c r="G249" s="224" t="s">
        <v>220</v>
      </c>
      <c r="H249" s="224" t="s">
        <v>28</v>
      </c>
      <c r="I249" s="224" t="s">
        <v>43</v>
      </c>
      <c r="J249" s="28">
        <v>7416</v>
      </c>
      <c r="K249" s="28">
        <v>2645.9</v>
      </c>
    </row>
    <row r="250" spans="1:11" s="8" customFormat="1" ht="63" x14ac:dyDescent="0.3">
      <c r="A250" s="14"/>
      <c r="B250" s="53" t="s">
        <v>447</v>
      </c>
      <c r="C250" s="264" t="s">
        <v>47</v>
      </c>
      <c r="D250" s="264" t="s">
        <v>51</v>
      </c>
      <c r="E250" s="192" t="s">
        <v>1</v>
      </c>
      <c r="F250" s="192" t="s">
        <v>448</v>
      </c>
      <c r="G250" s="347"/>
      <c r="H250" s="347"/>
      <c r="I250" s="347"/>
      <c r="J250" s="92">
        <f>+J251</f>
        <v>500</v>
      </c>
      <c r="K250" s="92">
        <f>+K251</f>
        <v>500</v>
      </c>
    </row>
    <row r="251" spans="1:11" s="8" customFormat="1" ht="78.75" x14ac:dyDescent="0.3">
      <c r="A251" s="14"/>
      <c r="B251" s="104" t="s">
        <v>446</v>
      </c>
      <c r="C251" s="97" t="s">
        <v>47</v>
      </c>
      <c r="D251" s="97" t="s">
        <v>51</v>
      </c>
      <c r="E251" s="194" t="s">
        <v>1</v>
      </c>
      <c r="F251" s="194" t="s">
        <v>448</v>
      </c>
      <c r="G251" s="224" t="s">
        <v>220</v>
      </c>
      <c r="H251" s="224" t="s">
        <v>28</v>
      </c>
      <c r="I251" s="224" t="s">
        <v>43</v>
      </c>
      <c r="J251" s="28">
        <v>500</v>
      </c>
      <c r="K251" s="28">
        <v>500</v>
      </c>
    </row>
    <row r="252" spans="1:11" s="2" customFormat="1" ht="37.5" x14ac:dyDescent="0.25">
      <c r="A252" s="13" t="s">
        <v>226</v>
      </c>
      <c r="B252" s="18" t="s">
        <v>495</v>
      </c>
      <c r="C252" s="123" t="s">
        <v>47</v>
      </c>
      <c r="D252" s="123" t="s">
        <v>85</v>
      </c>
      <c r="E252" s="152" t="s">
        <v>2</v>
      </c>
      <c r="F252" s="34" t="s">
        <v>3</v>
      </c>
      <c r="G252" s="399"/>
      <c r="H252" s="399"/>
      <c r="I252" s="399"/>
      <c r="J252" s="129">
        <f>+J253</f>
        <v>79761.399999999994</v>
      </c>
      <c r="K252" s="129">
        <f>+K253</f>
        <v>2559.5</v>
      </c>
    </row>
    <row r="253" spans="1:11" s="67" customFormat="1" ht="39" x14ac:dyDescent="0.25">
      <c r="A253" s="63" t="s">
        <v>227</v>
      </c>
      <c r="B253" s="64" t="s">
        <v>496</v>
      </c>
      <c r="C253" s="284" t="s">
        <v>47</v>
      </c>
      <c r="D253" s="284" t="s">
        <v>85</v>
      </c>
      <c r="E253" s="148" t="s">
        <v>1</v>
      </c>
      <c r="F253" s="78" t="s">
        <v>3</v>
      </c>
      <c r="G253" s="398"/>
      <c r="H253" s="398"/>
      <c r="I253" s="398"/>
      <c r="J253" s="131">
        <f>+J254+J256</f>
        <v>79761.399999999994</v>
      </c>
      <c r="K253" s="131">
        <f t="shared" ref="K253" si="68">+K254+K256</f>
        <v>2559.5</v>
      </c>
    </row>
    <row r="254" spans="1:11" s="318" customFormat="1" ht="19.5" x14ac:dyDescent="0.25">
      <c r="A254" s="317"/>
      <c r="B254" s="335" t="s">
        <v>81</v>
      </c>
      <c r="C254" s="289" t="s">
        <v>47</v>
      </c>
      <c r="D254" s="289" t="s">
        <v>85</v>
      </c>
      <c r="E254" s="51" t="s">
        <v>1</v>
      </c>
      <c r="F254" s="51" t="s">
        <v>80</v>
      </c>
      <c r="G254" s="379"/>
      <c r="H254" s="379"/>
      <c r="I254" s="379"/>
      <c r="J254" s="142">
        <f>+J255</f>
        <v>1800</v>
      </c>
      <c r="K254" s="142">
        <f>+K255</f>
        <v>356.4</v>
      </c>
    </row>
    <row r="255" spans="1:11" s="320" customFormat="1" ht="31.5" x14ac:dyDescent="0.25">
      <c r="A255" s="319"/>
      <c r="B255" s="238" t="s">
        <v>615</v>
      </c>
      <c r="C255" s="291" t="s">
        <v>47</v>
      </c>
      <c r="D255" s="291" t="s">
        <v>85</v>
      </c>
      <c r="E255" s="50" t="s">
        <v>1</v>
      </c>
      <c r="F255" s="50" t="s">
        <v>80</v>
      </c>
      <c r="G255" s="179" t="s">
        <v>217</v>
      </c>
      <c r="H255" s="179" t="s">
        <v>86</v>
      </c>
      <c r="I255" s="179" t="s">
        <v>7</v>
      </c>
      <c r="J255" s="138">
        <v>1800</v>
      </c>
      <c r="K255" s="138">
        <v>356.4</v>
      </c>
    </row>
    <row r="256" spans="1:11" s="71" customFormat="1" ht="31.5" x14ac:dyDescent="0.3">
      <c r="A256" s="16"/>
      <c r="B256" s="95" t="s">
        <v>497</v>
      </c>
      <c r="C256" s="264" t="s">
        <v>47</v>
      </c>
      <c r="D256" s="264" t="s">
        <v>85</v>
      </c>
      <c r="E256" s="147" t="s">
        <v>1</v>
      </c>
      <c r="F256" s="62" t="s">
        <v>644</v>
      </c>
      <c r="G256" s="400"/>
      <c r="H256" s="400"/>
      <c r="I256" s="400"/>
      <c r="J256" s="92">
        <f>+J257+J259+J260+J261+J258</f>
        <v>77961.399999999994</v>
      </c>
      <c r="K256" s="92">
        <f>K258+K257+K259+K260+K261</f>
        <v>2203.1</v>
      </c>
    </row>
    <row r="257" spans="1:12" s="8" customFormat="1" ht="17.25" x14ac:dyDescent="0.3">
      <c r="A257" s="14"/>
      <c r="B257" s="17" t="s">
        <v>614</v>
      </c>
      <c r="C257" s="97" t="s">
        <v>47</v>
      </c>
      <c r="D257" s="97" t="s">
        <v>85</v>
      </c>
      <c r="E257" s="151" t="s">
        <v>1</v>
      </c>
      <c r="F257" s="47" t="s">
        <v>644</v>
      </c>
      <c r="G257" s="224" t="s">
        <v>217</v>
      </c>
      <c r="H257" s="224" t="s">
        <v>86</v>
      </c>
      <c r="I257" s="224" t="s">
        <v>7</v>
      </c>
      <c r="J257" s="28">
        <v>51159.199999999997</v>
      </c>
      <c r="K257" s="28">
        <v>0</v>
      </c>
    </row>
    <row r="258" spans="1:12" s="8" customFormat="1" ht="17.25" x14ac:dyDescent="0.3">
      <c r="A258" s="14"/>
      <c r="B258" s="17" t="s">
        <v>322</v>
      </c>
      <c r="C258" s="97" t="s">
        <v>47</v>
      </c>
      <c r="D258" s="97" t="s">
        <v>85</v>
      </c>
      <c r="E258" s="343" t="s">
        <v>1</v>
      </c>
      <c r="F258" s="97" t="s">
        <v>644</v>
      </c>
      <c r="G258" s="224" t="s">
        <v>218</v>
      </c>
      <c r="H258" s="224" t="s">
        <v>86</v>
      </c>
      <c r="I258" s="224" t="s">
        <v>7</v>
      </c>
      <c r="J258" s="311">
        <v>1000</v>
      </c>
      <c r="K258" s="28">
        <v>753.7</v>
      </c>
    </row>
    <row r="259" spans="1:12" s="8" customFormat="1" ht="17.25" x14ac:dyDescent="0.3">
      <c r="A259" s="14"/>
      <c r="B259" s="17" t="s">
        <v>323</v>
      </c>
      <c r="C259" s="97" t="s">
        <v>47</v>
      </c>
      <c r="D259" s="97" t="s">
        <v>85</v>
      </c>
      <c r="E259" s="151" t="s">
        <v>1</v>
      </c>
      <c r="F259" s="97" t="s">
        <v>644</v>
      </c>
      <c r="G259" s="224" t="s">
        <v>218</v>
      </c>
      <c r="H259" s="224" t="s">
        <v>86</v>
      </c>
      <c r="I259" s="224" t="s">
        <v>7</v>
      </c>
      <c r="J259" s="311">
        <v>1970</v>
      </c>
      <c r="K259" s="28">
        <v>1323.5</v>
      </c>
    </row>
    <row r="260" spans="1:12" s="8" customFormat="1" ht="16.899999999999999" customHeight="1" x14ac:dyDescent="0.3">
      <c r="A260" s="14"/>
      <c r="B260" s="17" t="s">
        <v>324</v>
      </c>
      <c r="C260" s="97" t="s">
        <v>47</v>
      </c>
      <c r="D260" s="97" t="s">
        <v>85</v>
      </c>
      <c r="E260" s="151" t="s">
        <v>1</v>
      </c>
      <c r="F260" s="97" t="s">
        <v>644</v>
      </c>
      <c r="G260" s="224" t="s">
        <v>218</v>
      </c>
      <c r="H260" s="224" t="s">
        <v>86</v>
      </c>
      <c r="I260" s="224" t="s">
        <v>7</v>
      </c>
      <c r="J260" s="28">
        <v>500</v>
      </c>
      <c r="K260" s="28">
        <v>125.9</v>
      </c>
    </row>
    <row r="261" spans="1:12" s="67" customFormat="1" ht="17.45" customHeight="1" x14ac:dyDescent="0.25">
      <c r="A261" s="63"/>
      <c r="B261" s="17" t="s">
        <v>614</v>
      </c>
      <c r="C261" s="291" t="s">
        <v>47</v>
      </c>
      <c r="D261" s="291" t="s">
        <v>85</v>
      </c>
      <c r="E261" s="50" t="s">
        <v>1</v>
      </c>
      <c r="F261" s="316" t="s">
        <v>644</v>
      </c>
      <c r="G261" s="179" t="s">
        <v>217</v>
      </c>
      <c r="H261" s="179" t="s">
        <v>86</v>
      </c>
      <c r="I261" s="179" t="s">
        <v>7</v>
      </c>
      <c r="J261" s="138">
        <v>23332.2</v>
      </c>
      <c r="K261" s="138">
        <v>0</v>
      </c>
    </row>
    <row r="262" spans="1:12" s="42" customFormat="1" ht="16.899999999999999" customHeight="1" x14ac:dyDescent="0.25">
      <c r="A262" s="40"/>
      <c r="B262" s="41"/>
      <c r="C262" s="264"/>
      <c r="D262" s="264"/>
      <c r="E262" s="147"/>
      <c r="F262" s="62"/>
      <c r="G262" s="219"/>
      <c r="H262" s="219"/>
      <c r="I262" s="219"/>
      <c r="J262" s="92"/>
      <c r="K262" s="92"/>
    </row>
    <row r="263" spans="1:12" s="8" customFormat="1" ht="17.25" x14ac:dyDescent="0.3">
      <c r="A263" s="14"/>
      <c r="B263" s="17"/>
      <c r="C263" s="97"/>
      <c r="D263" s="97"/>
      <c r="E263" s="151"/>
      <c r="F263" s="33"/>
      <c r="G263" s="224"/>
      <c r="H263" s="224"/>
      <c r="I263" s="224"/>
      <c r="J263" s="28"/>
      <c r="K263" s="28"/>
    </row>
    <row r="264" spans="1:12" s="71" customFormat="1" ht="0.6" customHeight="1" x14ac:dyDescent="0.3">
      <c r="A264" s="73"/>
      <c r="B264" s="41"/>
      <c r="C264" s="264"/>
      <c r="D264" s="264"/>
      <c r="E264" s="147"/>
      <c r="F264" s="74"/>
      <c r="G264" s="400"/>
      <c r="H264" s="400"/>
      <c r="I264" s="400"/>
      <c r="J264" s="92"/>
      <c r="K264" s="92"/>
    </row>
    <row r="265" spans="1:12" s="8" customFormat="1" ht="17.25" x14ac:dyDescent="0.3">
      <c r="A265" s="15"/>
      <c r="B265" s="17"/>
      <c r="C265" s="97"/>
      <c r="D265" s="97"/>
      <c r="E265" s="151"/>
      <c r="F265" s="38"/>
      <c r="G265" s="224"/>
      <c r="H265" s="224"/>
      <c r="I265" s="224"/>
      <c r="J265" s="28"/>
      <c r="K265" s="28"/>
    </row>
    <row r="266" spans="1:12" s="8" customFormat="1" ht="17.25" x14ac:dyDescent="0.3">
      <c r="A266" s="15"/>
      <c r="B266" s="17"/>
      <c r="C266" s="97"/>
      <c r="D266" s="97"/>
      <c r="E266" s="151"/>
      <c r="F266" s="38"/>
      <c r="G266" s="224"/>
      <c r="H266" s="224"/>
      <c r="I266" s="224"/>
      <c r="J266" s="28"/>
      <c r="K266" s="28"/>
    </row>
    <row r="267" spans="1:12" s="8" customFormat="1" ht="17.25" customHeight="1" x14ac:dyDescent="0.3">
      <c r="A267" s="15"/>
      <c r="B267" s="17"/>
      <c r="C267" s="97"/>
      <c r="D267" s="97"/>
      <c r="E267" s="151"/>
      <c r="F267" s="38"/>
      <c r="G267" s="224"/>
      <c r="H267" s="224"/>
      <c r="I267" s="224"/>
      <c r="J267" s="28"/>
      <c r="K267" s="28"/>
    </row>
    <row r="268" spans="1:12" s="5" customFormat="1" ht="37.5" x14ac:dyDescent="0.25">
      <c r="A268" s="12" t="s">
        <v>36</v>
      </c>
      <c r="B268" s="20" t="s">
        <v>87</v>
      </c>
      <c r="C268" s="265" t="s">
        <v>86</v>
      </c>
      <c r="D268" s="265" t="s">
        <v>49</v>
      </c>
      <c r="E268" s="150" t="s">
        <v>2</v>
      </c>
      <c r="F268" s="35" t="s">
        <v>3</v>
      </c>
      <c r="G268" s="405"/>
      <c r="H268" s="405"/>
      <c r="I268" s="405"/>
      <c r="J268" s="130">
        <f>+J269++J277</f>
        <v>117025.40000000001</v>
      </c>
      <c r="K268" s="130">
        <f t="shared" ref="K268" si="69">+K269+K277</f>
        <v>10643.8</v>
      </c>
    </row>
    <row r="269" spans="1:12" s="2" customFormat="1" ht="54" customHeight="1" x14ac:dyDescent="0.25">
      <c r="A269" s="13" t="s">
        <v>189</v>
      </c>
      <c r="B269" s="18" t="s">
        <v>247</v>
      </c>
      <c r="C269" s="123" t="s">
        <v>86</v>
      </c>
      <c r="D269" s="123" t="s">
        <v>51</v>
      </c>
      <c r="E269" s="152" t="s">
        <v>2</v>
      </c>
      <c r="F269" s="34" t="s">
        <v>3</v>
      </c>
      <c r="G269" s="399"/>
      <c r="H269" s="399"/>
      <c r="I269" s="399"/>
      <c r="J269" s="129">
        <f>+J270+J273</f>
        <v>21.1</v>
      </c>
      <c r="K269" s="129">
        <f t="shared" ref="K269:K271" si="70">SUM(K270)</f>
        <v>0</v>
      </c>
    </row>
    <row r="270" spans="1:12" s="67" customFormat="1" ht="36.6" customHeight="1" x14ac:dyDescent="0.25">
      <c r="A270" s="63" t="s">
        <v>190</v>
      </c>
      <c r="B270" s="64" t="s">
        <v>248</v>
      </c>
      <c r="C270" s="284" t="s">
        <v>86</v>
      </c>
      <c r="D270" s="284" t="s">
        <v>51</v>
      </c>
      <c r="E270" s="148" t="s">
        <v>1</v>
      </c>
      <c r="F270" s="78" t="s">
        <v>3</v>
      </c>
      <c r="G270" s="398"/>
      <c r="H270" s="398"/>
      <c r="I270" s="398"/>
      <c r="J270" s="131">
        <f>SUM(J271)</f>
        <v>0</v>
      </c>
      <c r="K270" s="131">
        <f t="shared" si="70"/>
        <v>0</v>
      </c>
    </row>
    <row r="271" spans="1:12" s="71" customFormat="1" ht="33" x14ac:dyDescent="0.3">
      <c r="A271" s="16"/>
      <c r="B271" s="41" t="s">
        <v>249</v>
      </c>
      <c r="C271" s="264" t="s">
        <v>86</v>
      </c>
      <c r="D271" s="264" t="s">
        <v>51</v>
      </c>
      <c r="E271" s="147" t="s">
        <v>1</v>
      </c>
      <c r="F271" s="62" t="s">
        <v>250</v>
      </c>
      <c r="G271" s="400"/>
      <c r="H271" s="400"/>
      <c r="I271" s="400"/>
      <c r="J271" s="92">
        <f>SUM(J272)</f>
        <v>0</v>
      </c>
      <c r="K271" s="92">
        <f t="shared" si="70"/>
        <v>0</v>
      </c>
    </row>
    <row r="272" spans="1:12" s="8" customFormat="1" ht="16.899999999999999" customHeight="1" x14ac:dyDescent="0.3">
      <c r="A272" s="16"/>
      <c r="B272" s="17" t="s">
        <v>210</v>
      </c>
      <c r="C272" s="97" t="s">
        <v>86</v>
      </c>
      <c r="D272" s="97" t="s">
        <v>51</v>
      </c>
      <c r="E272" s="151" t="s">
        <v>1</v>
      </c>
      <c r="F272" s="33" t="s">
        <v>250</v>
      </c>
      <c r="G272" s="224" t="s">
        <v>211</v>
      </c>
      <c r="H272" s="224" t="s">
        <v>28</v>
      </c>
      <c r="I272" s="224" t="s">
        <v>47</v>
      </c>
      <c r="J272" s="28"/>
      <c r="K272" s="28"/>
      <c r="L272" s="8" t="s">
        <v>337</v>
      </c>
    </row>
    <row r="273" spans="1:15" s="8" customFormat="1" ht="34.5" x14ac:dyDescent="0.3">
      <c r="A273" s="63" t="s">
        <v>190</v>
      </c>
      <c r="B273" s="331" t="s">
        <v>640</v>
      </c>
      <c r="C273" s="285" t="s">
        <v>86</v>
      </c>
      <c r="D273" s="285" t="s">
        <v>51</v>
      </c>
      <c r="E273" s="105" t="s">
        <v>12</v>
      </c>
      <c r="F273" s="105" t="s">
        <v>80</v>
      </c>
      <c r="G273" s="380"/>
      <c r="H273" s="380"/>
      <c r="I273" s="380"/>
      <c r="J273" s="93">
        <f>+J274</f>
        <v>21.1</v>
      </c>
      <c r="K273" s="93">
        <f>+K274</f>
        <v>0</v>
      </c>
    </row>
    <row r="274" spans="1:15" s="8" customFormat="1" ht="31.5" x14ac:dyDescent="0.3">
      <c r="A274" s="63"/>
      <c r="B274" s="159" t="s">
        <v>641</v>
      </c>
      <c r="C274" s="97" t="s">
        <v>86</v>
      </c>
      <c r="D274" s="97" t="s">
        <v>51</v>
      </c>
      <c r="E274" s="151" t="s">
        <v>12</v>
      </c>
      <c r="F274" s="91" t="s">
        <v>80</v>
      </c>
      <c r="G274" s="224" t="s">
        <v>211</v>
      </c>
      <c r="H274" s="224" t="s">
        <v>28</v>
      </c>
      <c r="I274" s="224" t="s">
        <v>47</v>
      </c>
      <c r="J274" s="139">
        <v>21.1</v>
      </c>
      <c r="K274" s="332"/>
    </row>
    <row r="275" spans="1:15" s="8" customFormat="1" ht="17.25" x14ac:dyDescent="0.3">
      <c r="A275" s="16"/>
      <c r="B275" s="95"/>
      <c r="C275" s="97"/>
      <c r="D275" s="97"/>
      <c r="E275" s="151"/>
      <c r="F275" s="91"/>
      <c r="G275" s="224"/>
      <c r="H275" s="224"/>
      <c r="I275" s="224"/>
      <c r="J275" s="92"/>
      <c r="K275" s="28"/>
    </row>
    <row r="276" spans="1:15" s="8" customFormat="1" ht="17.25" x14ac:dyDescent="0.3">
      <c r="A276" s="16"/>
      <c r="B276" s="96"/>
      <c r="C276" s="97"/>
      <c r="D276" s="97"/>
      <c r="E276" s="151"/>
      <c r="F276" s="91"/>
      <c r="G276" s="224"/>
      <c r="H276" s="224"/>
      <c r="I276" s="224"/>
      <c r="J276" s="28"/>
      <c r="K276" s="28"/>
      <c r="L276" s="8">
        <v>699.5</v>
      </c>
    </row>
    <row r="277" spans="1:15" s="2" customFormat="1" ht="37.5" x14ac:dyDescent="0.25">
      <c r="A277" s="13" t="s">
        <v>576</v>
      </c>
      <c r="B277" s="18" t="s">
        <v>88</v>
      </c>
      <c r="C277" s="123" t="s">
        <v>86</v>
      </c>
      <c r="D277" s="123" t="s">
        <v>85</v>
      </c>
      <c r="E277" s="152" t="s">
        <v>2</v>
      </c>
      <c r="F277" s="34" t="s">
        <v>3</v>
      </c>
      <c r="G277" s="399"/>
      <c r="H277" s="399"/>
      <c r="I277" s="399"/>
      <c r="J277" s="129">
        <f>+J278+J281+J286</f>
        <v>117004.3</v>
      </c>
      <c r="K277" s="129">
        <f t="shared" ref="K277:O277" si="71">+K278+K281+K286</f>
        <v>10643.8</v>
      </c>
      <c r="L277" s="246">
        <f t="shared" si="71"/>
        <v>0</v>
      </c>
      <c r="M277" s="26">
        <f t="shared" si="71"/>
        <v>0</v>
      </c>
      <c r="N277" s="26">
        <f t="shared" si="71"/>
        <v>0</v>
      </c>
      <c r="O277" s="26">
        <f t="shared" si="71"/>
        <v>0</v>
      </c>
    </row>
    <row r="278" spans="1:15" s="67" customFormat="1" ht="39" x14ac:dyDescent="0.25">
      <c r="A278" s="63" t="s">
        <v>577</v>
      </c>
      <c r="B278" s="82" t="s">
        <v>295</v>
      </c>
      <c r="C278" s="284" t="s">
        <v>86</v>
      </c>
      <c r="D278" s="284" t="s">
        <v>85</v>
      </c>
      <c r="E278" s="148" t="s">
        <v>1</v>
      </c>
      <c r="F278" s="78" t="s">
        <v>3</v>
      </c>
      <c r="G278" s="398"/>
      <c r="H278" s="398"/>
      <c r="I278" s="398"/>
      <c r="J278" s="131">
        <f>SUM(J279)</f>
        <v>773</v>
      </c>
      <c r="K278" s="131">
        <f t="shared" ref="K278" si="72">SUM(K279)</f>
        <v>448</v>
      </c>
    </row>
    <row r="279" spans="1:15" s="71" customFormat="1" ht="17.25" x14ac:dyDescent="0.3">
      <c r="A279" s="16"/>
      <c r="B279" s="41" t="s">
        <v>256</v>
      </c>
      <c r="C279" s="264" t="s">
        <v>86</v>
      </c>
      <c r="D279" s="264" t="s">
        <v>85</v>
      </c>
      <c r="E279" s="147" t="s">
        <v>1</v>
      </c>
      <c r="F279" s="62" t="s">
        <v>255</v>
      </c>
      <c r="G279" s="400"/>
      <c r="H279" s="400"/>
      <c r="I279" s="400"/>
      <c r="J279" s="92">
        <f>SUM(J280:J280)</f>
        <v>773</v>
      </c>
      <c r="K279" s="92">
        <f>SUM(K280:K280)</f>
        <v>448</v>
      </c>
    </row>
    <row r="280" spans="1:15" s="8" customFormat="1" ht="17.25" x14ac:dyDescent="0.3">
      <c r="A280" s="16"/>
      <c r="B280" s="17" t="s">
        <v>219</v>
      </c>
      <c r="C280" s="97" t="s">
        <v>86</v>
      </c>
      <c r="D280" s="97" t="s">
        <v>85</v>
      </c>
      <c r="E280" s="151" t="s">
        <v>1</v>
      </c>
      <c r="F280" s="33" t="s">
        <v>255</v>
      </c>
      <c r="G280" s="224" t="s">
        <v>218</v>
      </c>
      <c r="H280" s="224" t="s">
        <v>86</v>
      </c>
      <c r="I280" s="224" t="s">
        <v>7</v>
      </c>
      <c r="J280" s="28">
        <v>773</v>
      </c>
      <c r="K280" s="28">
        <v>448</v>
      </c>
      <c r="L280" s="8">
        <v>139</v>
      </c>
      <c r="M280" s="8">
        <v>139</v>
      </c>
      <c r="N280" s="8">
        <v>139</v>
      </c>
    </row>
    <row r="281" spans="1:15" s="67" customFormat="1" ht="39" x14ac:dyDescent="0.25">
      <c r="A281" s="63" t="s">
        <v>578</v>
      </c>
      <c r="B281" s="64" t="s">
        <v>251</v>
      </c>
      <c r="C281" s="284" t="s">
        <v>86</v>
      </c>
      <c r="D281" s="284" t="s">
        <v>85</v>
      </c>
      <c r="E281" s="148" t="s">
        <v>12</v>
      </c>
      <c r="F281" s="78" t="s">
        <v>3</v>
      </c>
      <c r="G281" s="398"/>
      <c r="H281" s="398"/>
      <c r="I281" s="398"/>
      <c r="J281" s="131">
        <f>+J282+J289</f>
        <v>116231.3</v>
      </c>
      <c r="K281" s="131">
        <f t="shared" ref="K281:O281" si="73">+K282+K289</f>
        <v>10195.799999999999</v>
      </c>
      <c r="L281" s="131">
        <f t="shared" si="73"/>
        <v>0</v>
      </c>
      <c r="M281" s="131">
        <f t="shared" si="73"/>
        <v>0</v>
      </c>
      <c r="N281" s="131">
        <f t="shared" si="73"/>
        <v>0</v>
      </c>
      <c r="O281" s="131">
        <f t="shared" si="73"/>
        <v>0</v>
      </c>
    </row>
    <row r="282" spans="1:15" s="71" customFormat="1" ht="33" x14ac:dyDescent="0.3">
      <c r="A282" s="109"/>
      <c r="B282" s="41" t="s">
        <v>254</v>
      </c>
      <c r="C282" s="264" t="s">
        <v>86</v>
      </c>
      <c r="D282" s="264" t="s">
        <v>85</v>
      </c>
      <c r="E282" s="147" t="s">
        <v>12</v>
      </c>
      <c r="F282" s="62" t="s">
        <v>252</v>
      </c>
      <c r="G282" s="400"/>
      <c r="H282" s="400"/>
      <c r="I282" s="400"/>
      <c r="J282" s="92">
        <f>+J284+J285+J283</f>
        <v>77099.8</v>
      </c>
      <c r="K282" s="92">
        <f t="shared" ref="K282" si="74">+K284+K285+K283</f>
        <v>10195.799999999999</v>
      </c>
    </row>
    <row r="283" spans="1:15" s="71" customFormat="1" x14ac:dyDescent="0.3">
      <c r="A283" s="109"/>
      <c r="B283" s="17" t="s">
        <v>210</v>
      </c>
      <c r="C283" s="97" t="s">
        <v>86</v>
      </c>
      <c r="D283" s="97" t="s">
        <v>85</v>
      </c>
      <c r="E283" s="312" t="s">
        <v>12</v>
      </c>
      <c r="F283" s="312" t="s">
        <v>252</v>
      </c>
      <c r="G283" s="224" t="s">
        <v>211</v>
      </c>
      <c r="H283" s="224" t="s">
        <v>28</v>
      </c>
      <c r="I283" s="224" t="s">
        <v>48</v>
      </c>
      <c r="J283" s="28">
        <v>17747.900000000001</v>
      </c>
      <c r="K283" s="92">
        <v>5905.4</v>
      </c>
    </row>
    <row r="284" spans="1:15" s="8" customFormat="1" ht="16.149999999999999" customHeight="1" x14ac:dyDescent="0.3">
      <c r="A284" s="309"/>
      <c r="B284" s="310" t="s">
        <v>572</v>
      </c>
      <c r="C284" s="97" t="s">
        <v>86</v>
      </c>
      <c r="D284" s="97" t="s">
        <v>85</v>
      </c>
      <c r="E284" s="97" t="s">
        <v>12</v>
      </c>
      <c r="F284" s="97" t="s">
        <v>252</v>
      </c>
      <c r="G284" s="224" t="s">
        <v>222</v>
      </c>
      <c r="H284" s="224" t="s">
        <v>28</v>
      </c>
      <c r="I284" s="224" t="s">
        <v>48</v>
      </c>
      <c r="J284" s="311">
        <v>59351.9</v>
      </c>
      <c r="K284" s="311">
        <v>4290.3999999999996</v>
      </c>
      <c r="L284" s="8">
        <v>-52397</v>
      </c>
      <c r="M284" s="8">
        <v>-56656</v>
      </c>
      <c r="N284" s="8">
        <v>-58856</v>
      </c>
    </row>
    <row r="285" spans="1:15" s="214" customFormat="1" x14ac:dyDescent="0.3">
      <c r="A285" s="109"/>
      <c r="B285" s="310" t="s">
        <v>572</v>
      </c>
      <c r="C285" s="97" t="s">
        <v>86</v>
      </c>
      <c r="D285" s="97" t="s">
        <v>85</v>
      </c>
      <c r="E285" s="201" t="s">
        <v>12</v>
      </c>
      <c r="F285" s="201" t="s">
        <v>517</v>
      </c>
      <c r="G285" s="224" t="s">
        <v>222</v>
      </c>
      <c r="H285" s="224" t="s">
        <v>28</v>
      </c>
      <c r="I285" s="224" t="s">
        <v>48</v>
      </c>
      <c r="J285" s="28"/>
      <c r="K285" s="28">
        <v>0</v>
      </c>
      <c r="L285" s="214">
        <v>52397</v>
      </c>
      <c r="M285" s="214">
        <v>56656</v>
      </c>
      <c r="N285" s="214">
        <v>58856</v>
      </c>
    </row>
    <row r="286" spans="1:15" s="214" customFormat="1" ht="58.5" x14ac:dyDescent="0.3">
      <c r="A286" s="63" t="s">
        <v>356</v>
      </c>
      <c r="B286" s="64" t="s">
        <v>339</v>
      </c>
      <c r="C286" s="284" t="s">
        <v>86</v>
      </c>
      <c r="D286" s="284" t="s">
        <v>85</v>
      </c>
      <c r="E286" s="200" t="s">
        <v>28</v>
      </c>
      <c r="F286" s="200" t="s">
        <v>341</v>
      </c>
      <c r="G286" s="224"/>
      <c r="H286" s="224"/>
      <c r="I286" s="224"/>
      <c r="J286" s="93"/>
      <c r="K286" s="93">
        <f>K287</f>
        <v>0</v>
      </c>
    </row>
    <row r="287" spans="1:15" s="214" customFormat="1" ht="17.25" x14ac:dyDescent="0.3">
      <c r="A287" s="16"/>
      <c r="B287" s="95" t="s">
        <v>340</v>
      </c>
      <c r="C287" s="97" t="s">
        <v>86</v>
      </c>
      <c r="D287" s="97" t="s">
        <v>85</v>
      </c>
      <c r="E287" s="201" t="s">
        <v>28</v>
      </c>
      <c r="F287" s="201" t="s">
        <v>342</v>
      </c>
      <c r="G287" s="224"/>
      <c r="H287" s="224"/>
      <c r="I287" s="224"/>
      <c r="J287" s="92"/>
      <c r="K287" s="28">
        <v>0</v>
      </c>
    </row>
    <row r="288" spans="1:15" s="214" customFormat="1" ht="17.25" x14ac:dyDescent="0.3">
      <c r="A288" s="16"/>
      <c r="B288" s="96" t="s">
        <v>214</v>
      </c>
      <c r="C288" s="97" t="s">
        <v>86</v>
      </c>
      <c r="D288" s="97" t="s">
        <v>85</v>
      </c>
      <c r="E288" s="201" t="s">
        <v>28</v>
      </c>
      <c r="F288" s="201" t="s">
        <v>342</v>
      </c>
      <c r="G288" s="224" t="s">
        <v>215</v>
      </c>
      <c r="H288" s="224" t="s">
        <v>28</v>
      </c>
      <c r="I288" s="224" t="s">
        <v>47</v>
      </c>
      <c r="J288" s="28"/>
      <c r="K288" s="28">
        <v>0</v>
      </c>
    </row>
    <row r="289" spans="1:14" s="215" customFormat="1" ht="47.25" x14ac:dyDescent="0.3">
      <c r="A289" s="16"/>
      <c r="B289" s="199" t="s">
        <v>449</v>
      </c>
      <c r="C289" s="264" t="s">
        <v>86</v>
      </c>
      <c r="D289" s="264" t="s">
        <v>85</v>
      </c>
      <c r="E289" s="202" t="s">
        <v>12</v>
      </c>
      <c r="F289" s="202" t="s">
        <v>451</v>
      </c>
      <c r="G289" s="400"/>
      <c r="H289" s="400"/>
      <c r="I289" s="400"/>
      <c r="J289" s="92">
        <f>+J290</f>
        <v>39131.5</v>
      </c>
      <c r="K289" s="92">
        <f t="shared" ref="K289" si="75">+K290</f>
        <v>0</v>
      </c>
    </row>
    <row r="290" spans="1:14" s="8" customFormat="1" ht="65.25" x14ac:dyDescent="0.3">
      <c r="A290" s="211"/>
      <c r="B290" s="212" t="s">
        <v>450</v>
      </c>
      <c r="C290" s="213" t="s">
        <v>86</v>
      </c>
      <c r="D290" s="213" t="s">
        <v>85</v>
      </c>
      <c r="E290" s="213" t="s">
        <v>12</v>
      </c>
      <c r="F290" s="213" t="s">
        <v>451</v>
      </c>
      <c r="G290" s="366" t="s">
        <v>222</v>
      </c>
      <c r="H290" s="366" t="s">
        <v>28</v>
      </c>
      <c r="I290" s="366" t="s">
        <v>48</v>
      </c>
      <c r="J290" s="28">
        <v>39131.5</v>
      </c>
      <c r="K290" s="28"/>
    </row>
    <row r="291" spans="1:14" s="2" customFormat="1" ht="56.25" x14ac:dyDescent="0.25">
      <c r="A291" s="12" t="s">
        <v>193</v>
      </c>
      <c r="B291" s="20" t="s">
        <v>90</v>
      </c>
      <c r="C291" s="265" t="s">
        <v>89</v>
      </c>
      <c r="D291" s="265" t="s">
        <v>49</v>
      </c>
      <c r="E291" s="150" t="s">
        <v>2</v>
      </c>
      <c r="F291" s="35" t="s">
        <v>3</v>
      </c>
      <c r="G291" s="399"/>
      <c r="H291" s="399"/>
      <c r="I291" s="399"/>
      <c r="J291" s="130">
        <f>SUM(J292+J312+J320+J331+J335+J342)</f>
        <v>97360.8</v>
      </c>
      <c r="K291" s="130">
        <f>SUM(K292+K312+K320+K331+K335+K342)</f>
        <v>44244.900000000009</v>
      </c>
    </row>
    <row r="292" spans="1:14" s="2" customFormat="1" x14ac:dyDescent="0.25">
      <c r="A292" s="13" t="s">
        <v>194</v>
      </c>
      <c r="B292" s="18" t="s">
        <v>91</v>
      </c>
      <c r="C292" s="123" t="s">
        <v>89</v>
      </c>
      <c r="D292" s="123" t="s">
        <v>51</v>
      </c>
      <c r="E292" s="152" t="s">
        <v>2</v>
      </c>
      <c r="F292" s="34" t="s">
        <v>3</v>
      </c>
      <c r="G292" s="399"/>
      <c r="H292" s="399"/>
      <c r="I292" s="399"/>
      <c r="J292" s="129">
        <f>SUM(J293)</f>
        <v>25825.200000000001</v>
      </c>
      <c r="K292" s="129">
        <f t="shared" ref="K292" si="76">SUM(K293)</f>
        <v>12724.000000000002</v>
      </c>
    </row>
    <row r="293" spans="1:14" s="67" customFormat="1" ht="58.5" x14ac:dyDescent="0.25">
      <c r="A293" s="63" t="s">
        <v>195</v>
      </c>
      <c r="B293" s="64" t="s">
        <v>92</v>
      </c>
      <c r="C293" s="284" t="s">
        <v>89</v>
      </c>
      <c r="D293" s="284" t="s">
        <v>51</v>
      </c>
      <c r="E293" s="148" t="s">
        <v>1</v>
      </c>
      <c r="F293" s="78" t="s">
        <v>3</v>
      </c>
      <c r="G293" s="398"/>
      <c r="H293" s="398"/>
      <c r="I293" s="398"/>
      <c r="J293" s="131">
        <f>+J294+J298+J302+J304+J308</f>
        <v>25825.200000000001</v>
      </c>
      <c r="K293" s="131">
        <f>+K294+K298+K302+K304+K308</f>
        <v>12724.000000000002</v>
      </c>
    </row>
    <row r="294" spans="1:14" s="71" customFormat="1" ht="33" x14ac:dyDescent="0.3">
      <c r="A294" s="16"/>
      <c r="B294" s="41" t="s">
        <v>17</v>
      </c>
      <c r="C294" s="264" t="s">
        <v>89</v>
      </c>
      <c r="D294" s="264" t="s">
        <v>51</v>
      </c>
      <c r="E294" s="147" t="s">
        <v>1</v>
      </c>
      <c r="F294" s="62" t="s">
        <v>16</v>
      </c>
      <c r="G294" s="400"/>
      <c r="H294" s="400"/>
      <c r="I294" s="400"/>
      <c r="J294" s="92">
        <f>SUM(J295:J297)</f>
        <v>14427.9</v>
      </c>
      <c r="K294" s="92">
        <f>SUM(K295:K297)</f>
        <v>5882.8000000000011</v>
      </c>
    </row>
    <row r="295" spans="1:14" s="8" customFormat="1" ht="33" x14ac:dyDescent="0.3">
      <c r="A295" s="14"/>
      <c r="B295" s="17" t="s">
        <v>243</v>
      </c>
      <c r="C295" s="97" t="s">
        <v>89</v>
      </c>
      <c r="D295" s="97" t="s">
        <v>51</v>
      </c>
      <c r="E295" s="151" t="s">
        <v>1</v>
      </c>
      <c r="F295" s="33" t="s">
        <v>16</v>
      </c>
      <c r="G295" s="224" t="s">
        <v>213</v>
      </c>
      <c r="H295" s="224" t="s">
        <v>47</v>
      </c>
      <c r="I295" s="224" t="s">
        <v>1</v>
      </c>
      <c r="J295" s="28">
        <v>9256</v>
      </c>
      <c r="K295" s="28">
        <v>4760.3</v>
      </c>
      <c r="L295" s="8">
        <v>494</v>
      </c>
      <c r="M295" s="8">
        <v>494</v>
      </c>
      <c r="N295" s="8">
        <v>494</v>
      </c>
    </row>
    <row r="296" spans="1:14" s="8" customFormat="1" ht="17.25" x14ac:dyDescent="0.3">
      <c r="A296" s="14"/>
      <c r="B296" s="17" t="s">
        <v>210</v>
      </c>
      <c r="C296" s="97" t="s">
        <v>89</v>
      </c>
      <c r="D296" s="97" t="s">
        <v>51</v>
      </c>
      <c r="E296" s="151" t="s">
        <v>1</v>
      </c>
      <c r="F296" s="33" t="s">
        <v>16</v>
      </c>
      <c r="G296" s="224" t="s">
        <v>211</v>
      </c>
      <c r="H296" s="224" t="s">
        <v>47</v>
      </c>
      <c r="I296" s="224" t="s">
        <v>1</v>
      </c>
      <c r="J296" s="28">
        <v>5151.8999999999996</v>
      </c>
      <c r="K296" s="28">
        <v>1113.9000000000001</v>
      </c>
      <c r="L296" s="8">
        <v>-618</v>
      </c>
      <c r="M296" s="8">
        <v>-618</v>
      </c>
      <c r="N296" s="8">
        <v>-618</v>
      </c>
    </row>
    <row r="297" spans="1:14" s="8" customFormat="1" ht="17.25" x14ac:dyDescent="0.3">
      <c r="A297" s="14"/>
      <c r="B297" s="17" t="s">
        <v>214</v>
      </c>
      <c r="C297" s="97" t="s">
        <v>89</v>
      </c>
      <c r="D297" s="97" t="s">
        <v>51</v>
      </c>
      <c r="E297" s="151" t="s">
        <v>1</v>
      </c>
      <c r="F297" s="33" t="s">
        <v>16</v>
      </c>
      <c r="G297" s="224" t="s">
        <v>215</v>
      </c>
      <c r="H297" s="224" t="s">
        <v>47</v>
      </c>
      <c r="I297" s="224" t="s">
        <v>1</v>
      </c>
      <c r="J297" s="28">
        <v>20</v>
      </c>
      <c r="K297" s="28">
        <v>8.6</v>
      </c>
    </row>
    <row r="298" spans="1:14" s="71" customFormat="1" ht="31.5" x14ac:dyDescent="0.3">
      <c r="A298" s="16"/>
      <c r="B298" s="53" t="s">
        <v>378</v>
      </c>
      <c r="C298" s="264" t="s">
        <v>89</v>
      </c>
      <c r="D298" s="264" t="s">
        <v>51</v>
      </c>
      <c r="E298" s="147" t="s">
        <v>1</v>
      </c>
      <c r="F298" s="62" t="s">
        <v>279</v>
      </c>
      <c r="G298" s="400"/>
      <c r="H298" s="400"/>
      <c r="I298" s="400"/>
      <c r="J298" s="92">
        <f>SUM(J299:J301)</f>
        <v>0</v>
      </c>
      <c r="K298" s="92">
        <f t="shared" ref="K298" si="77">SUM(K299:K301)</f>
        <v>0</v>
      </c>
    </row>
    <row r="299" spans="1:14" s="8" customFormat="1" ht="47.25" x14ac:dyDescent="0.3">
      <c r="A299" s="14"/>
      <c r="B299" s="53" t="s">
        <v>433</v>
      </c>
      <c r="C299" s="97" t="s">
        <v>89</v>
      </c>
      <c r="D299" s="97" t="s">
        <v>51</v>
      </c>
      <c r="E299" s="151" t="s">
        <v>1</v>
      </c>
      <c r="F299" s="33" t="s">
        <v>279</v>
      </c>
      <c r="G299" s="224" t="s">
        <v>211</v>
      </c>
      <c r="H299" s="224" t="s">
        <v>47</v>
      </c>
      <c r="I299" s="224" t="s">
        <v>1</v>
      </c>
      <c r="J299" s="28"/>
      <c r="K299" s="28"/>
    </row>
    <row r="300" spans="1:14" s="8" customFormat="1" ht="47.25" x14ac:dyDescent="0.3">
      <c r="A300" s="14"/>
      <c r="B300" s="53" t="s">
        <v>434</v>
      </c>
      <c r="C300" s="97" t="s">
        <v>89</v>
      </c>
      <c r="D300" s="97" t="s">
        <v>51</v>
      </c>
      <c r="E300" s="151" t="s">
        <v>1</v>
      </c>
      <c r="F300" s="44" t="s">
        <v>279</v>
      </c>
      <c r="G300" s="224" t="s">
        <v>211</v>
      </c>
      <c r="H300" s="224" t="s">
        <v>47</v>
      </c>
      <c r="I300" s="224" t="s">
        <v>1</v>
      </c>
      <c r="J300" s="28"/>
      <c r="K300" s="28"/>
    </row>
    <row r="301" spans="1:14" s="8" customFormat="1" ht="47.25" x14ac:dyDescent="0.3">
      <c r="A301" s="14"/>
      <c r="B301" s="53" t="s">
        <v>435</v>
      </c>
      <c r="C301" s="97" t="s">
        <v>89</v>
      </c>
      <c r="D301" s="97" t="s">
        <v>51</v>
      </c>
      <c r="E301" s="151" t="s">
        <v>1</v>
      </c>
      <c r="F301" s="44" t="s">
        <v>279</v>
      </c>
      <c r="G301" s="224" t="s">
        <v>211</v>
      </c>
      <c r="H301" s="224" t="s">
        <v>47</v>
      </c>
      <c r="I301" s="224" t="s">
        <v>1</v>
      </c>
      <c r="J301" s="28"/>
      <c r="K301" s="28"/>
      <c r="L301" s="8">
        <v>0.3</v>
      </c>
    </row>
    <row r="302" spans="1:14" s="71" customFormat="1" ht="17.25" x14ac:dyDescent="0.3">
      <c r="A302" s="16"/>
      <c r="B302" s="41" t="s">
        <v>290</v>
      </c>
      <c r="C302" s="264" t="s">
        <v>89</v>
      </c>
      <c r="D302" s="264" t="s">
        <v>51</v>
      </c>
      <c r="E302" s="147" t="s">
        <v>1</v>
      </c>
      <c r="F302" s="62" t="s">
        <v>289</v>
      </c>
      <c r="G302" s="400"/>
      <c r="H302" s="400"/>
      <c r="I302" s="400"/>
      <c r="J302" s="92">
        <f>+J303</f>
        <v>11300</v>
      </c>
      <c r="K302" s="92">
        <f>SUM(K303:K303)</f>
        <v>6744</v>
      </c>
    </row>
    <row r="303" spans="1:14" s="8" customFormat="1" ht="33" x14ac:dyDescent="0.3">
      <c r="A303" s="14"/>
      <c r="B303" s="41" t="s">
        <v>436</v>
      </c>
      <c r="C303" s="97" t="s">
        <v>89</v>
      </c>
      <c r="D303" s="97" t="s">
        <v>51</v>
      </c>
      <c r="E303" s="151" t="s">
        <v>1</v>
      </c>
      <c r="F303" s="39" t="s">
        <v>289</v>
      </c>
      <c r="G303" s="224" t="s">
        <v>222</v>
      </c>
      <c r="H303" s="224" t="s">
        <v>47</v>
      </c>
      <c r="I303" s="224" t="s">
        <v>1</v>
      </c>
      <c r="J303" s="28">
        <v>11300</v>
      </c>
      <c r="K303" s="28">
        <v>6744</v>
      </c>
    </row>
    <row r="304" spans="1:14" s="71" customFormat="1" ht="78.75" x14ac:dyDescent="0.3">
      <c r="A304" s="16"/>
      <c r="B304" s="164" t="s">
        <v>414</v>
      </c>
      <c r="C304" s="264" t="s">
        <v>89</v>
      </c>
      <c r="D304" s="264" t="s">
        <v>51</v>
      </c>
      <c r="E304" s="147" t="s">
        <v>1</v>
      </c>
      <c r="F304" s="147" t="s">
        <v>279</v>
      </c>
      <c r="G304" s="392"/>
      <c r="H304" s="393"/>
      <c r="I304" s="394"/>
      <c r="J304" s="92">
        <f>+J305+J306+J307</f>
        <v>97.3</v>
      </c>
      <c r="K304" s="92">
        <f>+K305+K306+K307</f>
        <v>97.2</v>
      </c>
    </row>
    <row r="305" spans="1:15" s="8" customFormat="1" ht="94.5" x14ac:dyDescent="0.3">
      <c r="A305" s="14"/>
      <c r="B305" s="113" t="s">
        <v>361</v>
      </c>
      <c r="C305" s="97" t="s">
        <v>89</v>
      </c>
      <c r="D305" s="97" t="s">
        <v>51</v>
      </c>
      <c r="E305" s="151" t="s">
        <v>1</v>
      </c>
      <c r="F305" s="110" t="s">
        <v>279</v>
      </c>
      <c r="G305" s="224" t="s">
        <v>222</v>
      </c>
      <c r="H305" s="224" t="s">
        <v>47</v>
      </c>
      <c r="I305" s="224" t="s">
        <v>1</v>
      </c>
      <c r="J305" s="28">
        <v>80.900000000000006</v>
      </c>
      <c r="K305" s="28">
        <v>80.900000000000006</v>
      </c>
    </row>
    <row r="306" spans="1:15" s="8" customFormat="1" ht="94.5" x14ac:dyDescent="0.3">
      <c r="A306" s="14"/>
      <c r="B306" s="113" t="s">
        <v>362</v>
      </c>
      <c r="C306" s="97" t="s">
        <v>89</v>
      </c>
      <c r="D306" s="97" t="s">
        <v>51</v>
      </c>
      <c r="E306" s="151" t="s">
        <v>1</v>
      </c>
      <c r="F306" s="110" t="s">
        <v>279</v>
      </c>
      <c r="G306" s="224" t="s">
        <v>222</v>
      </c>
      <c r="H306" s="224" t="s">
        <v>47</v>
      </c>
      <c r="I306" s="224" t="s">
        <v>1</v>
      </c>
      <c r="J306" s="28">
        <v>14.3</v>
      </c>
      <c r="K306" s="28">
        <v>14.3</v>
      </c>
    </row>
    <row r="307" spans="1:15" s="8" customFormat="1" ht="95.45" customHeight="1" x14ac:dyDescent="0.3">
      <c r="A307" s="14"/>
      <c r="B307" s="113" t="s">
        <v>363</v>
      </c>
      <c r="C307" s="97" t="s">
        <v>89</v>
      </c>
      <c r="D307" s="97" t="s">
        <v>51</v>
      </c>
      <c r="E307" s="151" t="s">
        <v>1</v>
      </c>
      <c r="F307" s="110" t="s">
        <v>279</v>
      </c>
      <c r="G307" s="224" t="s">
        <v>222</v>
      </c>
      <c r="H307" s="224" t="s">
        <v>47</v>
      </c>
      <c r="I307" s="224" t="s">
        <v>1</v>
      </c>
      <c r="J307" s="28">
        <v>2.1</v>
      </c>
      <c r="K307" s="28">
        <v>2</v>
      </c>
    </row>
    <row r="308" spans="1:15" s="71" customFormat="1" ht="0.6" customHeight="1" x14ac:dyDescent="0.3">
      <c r="A308" s="16"/>
      <c r="B308" s="161" t="s">
        <v>526</v>
      </c>
      <c r="C308" s="264" t="s">
        <v>89</v>
      </c>
      <c r="D308" s="264" t="s">
        <v>51</v>
      </c>
      <c r="E308" s="147" t="s">
        <v>1</v>
      </c>
      <c r="F308" s="147" t="s">
        <v>279</v>
      </c>
      <c r="G308" s="392"/>
      <c r="H308" s="393"/>
      <c r="I308" s="394"/>
      <c r="J308" s="92">
        <f>+J309+J310+J311</f>
        <v>0</v>
      </c>
      <c r="K308" s="92">
        <f t="shared" ref="K308:O308" si="78">+K309+K310+K311</f>
        <v>0</v>
      </c>
      <c r="L308" s="135">
        <f t="shared" si="78"/>
        <v>0</v>
      </c>
      <c r="M308" s="92">
        <f t="shared" si="78"/>
        <v>0</v>
      </c>
      <c r="N308" s="92">
        <f t="shared" si="78"/>
        <v>0</v>
      </c>
      <c r="O308" s="92">
        <f t="shared" si="78"/>
        <v>0</v>
      </c>
    </row>
    <row r="309" spans="1:15" s="8" customFormat="1" ht="31.5" x14ac:dyDescent="0.3">
      <c r="A309" s="14"/>
      <c r="B309" s="161" t="s">
        <v>527</v>
      </c>
      <c r="C309" s="97" t="s">
        <v>89</v>
      </c>
      <c r="D309" s="97" t="s">
        <v>51</v>
      </c>
      <c r="E309" s="151" t="s">
        <v>1</v>
      </c>
      <c r="F309" s="151" t="s">
        <v>279</v>
      </c>
      <c r="G309" s="224" t="s">
        <v>211</v>
      </c>
      <c r="H309" s="224" t="s">
        <v>47</v>
      </c>
      <c r="I309" s="224" t="s">
        <v>1</v>
      </c>
      <c r="J309" s="28"/>
      <c r="K309" s="28"/>
    </row>
    <row r="310" spans="1:15" s="8" customFormat="1" ht="31.5" x14ac:dyDescent="0.3">
      <c r="A310" s="14"/>
      <c r="B310" s="161" t="s">
        <v>528</v>
      </c>
      <c r="C310" s="97" t="s">
        <v>89</v>
      </c>
      <c r="D310" s="97" t="s">
        <v>51</v>
      </c>
      <c r="E310" s="151" t="s">
        <v>1</v>
      </c>
      <c r="F310" s="151" t="s">
        <v>279</v>
      </c>
      <c r="G310" s="224" t="s">
        <v>211</v>
      </c>
      <c r="H310" s="224" t="s">
        <v>47</v>
      </c>
      <c r="I310" s="224" t="s">
        <v>1</v>
      </c>
      <c r="J310" s="28"/>
      <c r="K310" s="28"/>
    </row>
    <row r="311" spans="1:15" s="8" customFormat="1" ht="31.5" x14ac:dyDescent="0.3">
      <c r="A311" s="14"/>
      <c r="B311" s="161" t="s">
        <v>529</v>
      </c>
      <c r="C311" s="97" t="s">
        <v>89</v>
      </c>
      <c r="D311" s="97" t="s">
        <v>51</v>
      </c>
      <c r="E311" s="151" t="s">
        <v>1</v>
      </c>
      <c r="F311" s="110" t="s">
        <v>279</v>
      </c>
      <c r="G311" s="224" t="s">
        <v>211</v>
      </c>
      <c r="H311" s="224" t="s">
        <v>47</v>
      </c>
      <c r="I311" s="224" t="s">
        <v>1</v>
      </c>
      <c r="J311" s="28"/>
      <c r="K311" s="28"/>
    </row>
    <row r="312" spans="1:15" s="2" customFormat="1" x14ac:dyDescent="0.25">
      <c r="A312" s="13" t="s">
        <v>196</v>
      </c>
      <c r="B312" s="18" t="s">
        <v>93</v>
      </c>
      <c r="C312" s="123" t="s">
        <v>89</v>
      </c>
      <c r="D312" s="123" t="s">
        <v>85</v>
      </c>
      <c r="E312" s="152" t="s">
        <v>2</v>
      </c>
      <c r="F312" s="34" t="s">
        <v>3</v>
      </c>
      <c r="G312" s="399"/>
      <c r="H312" s="399"/>
      <c r="I312" s="399"/>
      <c r="J312" s="129">
        <f>SUM(J313)</f>
        <v>6666</v>
      </c>
      <c r="K312" s="129">
        <f t="shared" ref="K312" si="79">SUM(K313)</f>
        <v>3228.8</v>
      </c>
    </row>
    <row r="313" spans="1:15" s="67" customFormat="1" ht="58.5" x14ac:dyDescent="0.25">
      <c r="A313" s="63" t="s">
        <v>197</v>
      </c>
      <c r="B313" s="64" t="s">
        <v>92</v>
      </c>
      <c r="C313" s="284" t="s">
        <v>89</v>
      </c>
      <c r="D313" s="284" t="s">
        <v>85</v>
      </c>
      <c r="E313" s="148" t="s">
        <v>1</v>
      </c>
      <c r="F313" s="78" t="s">
        <v>3</v>
      </c>
      <c r="G313" s="398"/>
      <c r="H313" s="398"/>
      <c r="I313" s="398"/>
      <c r="J313" s="131">
        <f>SUM(J314+J318)</f>
        <v>6666</v>
      </c>
      <c r="K313" s="131">
        <f t="shared" ref="K313" si="80">SUM(K314+K318)</f>
        <v>3228.8</v>
      </c>
    </row>
    <row r="314" spans="1:15" s="71" customFormat="1" ht="33" x14ac:dyDescent="0.3">
      <c r="A314" s="16"/>
      <c r="B314" s="41" t="s">
        <v>17</v>
      </c>
      <c r="C314" s="264" t="s">
        <v>89</v>
      </c>
      <c r="D314" s="264" t="s">
        <v>85</v>
      </c>
      <c r="E314" s="147" t="s">
        <v>1</v>
      </c>
      <c r="F314" s="62" t="s">
        <v>16</v>
      </c>
      <c r="G314" s="400"/>
      <c r="H314" s="400"/>
      <c r="I314" s="400"/>
      <c r="J314" s="92">
        <f>SUM(J317+J316+J315)</f>
        <v>6666</v>
      </c>
      <c r="K314" s="92">
        <f t="shared" ref="K314" si="81">SUM(K317+K316+K315)</f>
        <v>3228.8</v>
      </c>
    </row>
    <row r="315" spans="1:15" s="8" customFormat="1" ht="33" x14ac:dyDescent="0.3">
      <c r="A315" s="14"/>
      <c r="B315" s="17" t="s">
        <v>212</v>
      </c>
      <c r="C315" s="97" t="s">
        <v>89</v>
      </c>
      <c r="D315" s="97" t="s">
        <v>85</v>
      </c>
      <c r="E315" s="151" t="s">
        <v>1</v>
      </c>
      <c r="F315" s="33" t="s">
        <v>16</v>
      </c>
      <c r="G315" s="224" t="s">
        <v>213</v>
      </c>
      <c r="H315" s="224" t="s">
        <v>47</v>
      </c>
      <c r="I315" s="224" t="s">
        <v>1</v>
      </c>
      <c r="J315" s="28">
        <v>3863</v>
      </c>
      <c r="K315" s="28">
        <v>1997.4</v>
      </c>
      <c r="L315" s="8">
        <v>654</v>
      </c>
      <c r="M315" s="8">
        <v>654</v>
      </c>
      <c r="N315" s="8">
        <v>654</v>
      </c>
    </row>
    <row r="316" spans="1:15" s="8" customFormat="1" ht="17.25" x14ac:dyDescent="0.3">
      <c r="A316" s="14"/>
      <c r="B316" s="17" t="s">
        <v>210</v>
      </c>
      <c r="C316" s="97" t="s">
        <v>89</v>
      </c>
      <c r="D316" s="97" t="s">
        <v>85</v>
      </c>
      <c r="E316" s="151" t="s">
        <v>1</v>
      </c>
      <c r="F316" s="33" t="s">
        <v>16</v>
      </c>
      <c r="G316" s="224" t="s">
        <v>211</v>
      </c>
      <c r="H316" s="224" t="s">
        <v>47</v>
      </c>
      <c r="I316" s="224" t="s">
        <v>1</v>
      </c>
      <c r="J316" s="28">
        <v>2565</v>
      </c>
      <c r="K316" s="28">
        <v>1120.0999999999999</v>
      </c>
      <c r="L316" s="8">
        <f>-598+(-530)</f>
        <v>-1128</v>
      </c>
    </row>
    <row r="317" spans="1:15" s="8" customFormat="1" ht="17.25" x14ac:dyDescent="0.3">
      <c r="A317" s="14"/>
      <c r="B317" s="17" t="s">
        <v>214</v>
      </c>
      <c r="C317" s="97" t="s">
        <v>89</v>
      </c>
      <c r="D317" s="97" t="s">
        <v>85</v>
      </c>
      <c r="E317" s="151" t="s">
        <v>1</v>
      </c>
      <c r="F317" s="33" t="s">
        <v>16</v>
      </c>
      <c r="G317" s="224" t="s">
        <v>215</v>
      </c>
      <c r="H317" s="224" t="s">
        <v>47</v>
      </c>
      <c r="I317" s="224" t="s">
        <v>1</v>
      </c>
      <c r="J317" s="28">
        <v>238</v>
      </c>
      <c r="K317" s="28">
        <v>111.3</v>
      </c>
    </row>
    <row r="318" spans="1:15" s="71" customFormat="1" ht="17.25" x14ac:dyDescent="0.3">
      <c r="A318" s="16"/>
      <c r="B318" s="41" t="s">
        <v>34</v>
      </c>
      <c r="C318" s="264" t="s">
        <v>89</v>
      </c>
      <c r="D318" s="264" t="s">
        <v>85</v>
      </c>
      <c r="E318" s="147" t="s">
        <v>1</v>
      </c>
      <c r="F318" s="62" t="s">
        <v>82</v>
      </c>
      <c r="G318" s="400"/>
      <c r="H318" s="400"/>
      <c r="I318" s="400"/>
      <c r="J318" s="92">
        <f>SUM(J319)</f>
        <v>0</v>
      </c>
      <c r="K318" s="92">
        <f t="shared" ref="K318" si="82">SUM(K319)</f>
        <v>0</v>
      </c>
    </row>
    <row r="319" spans="1:15" s="8" customFormat="1" ht="17.25" x14ac:dyDescent="0.3">
      <c r="A319" s="14"/>
      <c r="B319" s="17" t="s">
        <v>34</v>
      </c>
      <c r="C319" s="97" t="s">
        <v>89</v>
      </c>
      <c r="D319" s="97" t="s">
        <v>85</v>
      </c>
      <c r="E319" s="151" t="s">
        <v>1</v>
      </c>
      <c r="F319" s="33" t="s">
        <v>82</v>
      </c>
      <c r="G319" s="224" t="s">
        <v>217</v>
      </c>
      <c r="H319" s="224" t="s">
        <v>47</v>
      </c>
      <c r="I319" s="224" t="s">
        <v>1</v>
      </c>
      <c r="J319" s="28"/>
      <c r="K319" s="28"/>
    </row>
    <row r="320" spans="1:15" s="7" customFormat="1" ht="37.5" x14ac:dyDescent="0.25">
      <c r="A320" s="13" t="s">
        <v>228</v>
      </c>
      <c r="B320" s="18" t="s">
        <v>95</v>
      </c>
      <c r="C320" s="123" t="s">
        <v>89</v>
      </c>
      <c r="D320" s="123" t="s">
        <v>94</v>
      </c>
      <c r="E320" s="152" t="s">
        <v>2</v>
      </c>
      <c r="F320" s="34" t="s">
        <v>3</v>
      </c>
      <c r="G320" s="409"/>
      <c r="H320" s="409"/>
      <c r="I320" s="409"/>
      <c r="J320" s="129">
        <f>SUM(J321)</f>
        <v>62869.599999999999</v>
      </c>
      <c r="K320" s="129">
        <f t="shared" ref="K320" si="83">SUM(K321)</f>
        <v>28061.8</v>
      </c>
    </row>
    <row r="321" spans="1:15" s="67" customFormat="1" ht="58.5" x14ac:dyDescent="0.25">
      <c r="A321" s="63" t="s">
        <v>229</v>
      </c>
      <c r="B321" s="64" t="s">
        <v>287</v>
      </c>
      <c r="C321" s="284" t="s">
        <v>89</v>
      </c>
      <c r="D321" s="284" t="s">
        <v>94</v>
      </c>
      <c r="E321" s="148" t="s">
        <v>1</v>
      </c>
      <c r="F321" s="78" t="s">
        <v>3</v>
      </c>
      <c r="G321" s="398"/>
      <c r="H321" s="398"/>
      <c r="I321" s="398"/>
      <c r="J321" s="131">
        <f>+J322+J327</f>
        <v>62869.599999999999</v>
      </c>
      <c r="K321" s="131">
        <f t="shared" ref="K321:O321" si="84">+K322+K327</f>
        <v>28061.8</v>
      </c>
      <c r="L321" s="141">
        <f t="shared" si="84"/>
        <v>1500</v>
      </c>
      <c r="M321" s="131">
        <f t="shared" si="84"/>
        <v>0</v>
      </c>
      <c r="N321" s="131">
        <f t="shared" si="84"/>
        <v>0</v>
      </c>
      <c r="O321" s="131">
        <f t="shared" si="84"/>
        <v>0</v>
      </c>
    </row>
    <row r="322" spans="1:15" s="71" customFormat="1" ht="33" x14ac:dyDescent="0.3">
      <c r="A322" s="16"/>
      <c r="B322" s="41" t="s">
        <v>17</v>
      </c>
      <c r="C322" s="264" t="s">
        <v>89</v>
      </c>
      <c r="D322" s="264" t="s">
        <v>94</v>
      </c>
      <c r="E322" s="147" t="s">
        <v>1</v>
      </c>
      <c r="F322" s="62" t="s">
        <v>16</v>
      </c>
      <c r="G322" s="400"/>
      <c r="H322" s="400"/>
      <c r="I322" s="400"/>
      <c r="J322" s="92">
        <f>+J323+J324+J325+J326</f>
        <v>62869.599999999999</v>
      </c>
      <c r="K322" s="92">
        <f t="shared" ref="K322" si="85">+K323+K324+K326</f>
        <v>28061.8</v>
      </c>
    </row>
    <row r="323" spans="1:15" s="8" customFormat="1" ht="33" x14ac:dyDescent="0.3">
      <c r="A323" s="14"/>
      <c r="B323" s="17" t="s">
        <v>212</v>
      </c>
      <c r="C323" s="97" t="s">
        <v>89</v>
      </c>
      <c r="D323" s="97" t="s">
        <v>94</v>
      </c>
      <c r="E323" s="151" t="s">
        <v>1</v>
      </c>
      <c r="F323" s="33" t="s">
        <v>16</v>
      </c>
      <c r="G323" s="224" t="s">
        <v>213</v>
      </c>
      <c r="H323" s="224" t="s">
        <v>46</v>
      </c>
      <c r="I323" s="224" t="s">
        <v>7</v>
      </c>
      <c r="J323" s="28">
        <v>50066</v>
      </c>
      <c r="K323" s="28">
        <v>25318.9</v>
      </c>
      <c r="L323" s="8" t="s">
        <v>343</v>
      </c>
      <c r="M323" s="8">
        <v>1616</v>
      </c>
      <c r="N323" s="8">
        <v>1616</v>
      </c>
    </row>
    <row r="324" spans="1:15" s="8" customFormat="1" ht="17.25" x14ac:dyDescent="0.3">
      <c r="A324" s="14"/>
      <c r="B324" s="17" t="s">
        <v>210</v>
      </c>
      <c r="C324" s="97" t="s">
        <v>89</v>
      </c>
      <c r="D324" s="97" t="s">
        <v>94</v>
      </c>
      <c r="E324" s="151" t="s">
        <v>1</v>
      </c>
      <c r="F324" s="33" t="s">
        <v>16</v>
      </c>
      <c r="G324" s="224" t="s">
        <v>211</v>
      </c>
      <c r="H324" s="224" t="s">
        <v>46</v>
      </c>
      <c r="I324" s="224" t="s">
        <v>7</v>
      </c>
      <c r="J324" s="28">
        <v>7201</v>
      </c>
      <c r="K324" s="28">
        <v>2204.3000000000002</v>
      </c>
    </row>
    <row r="325" spans="1:15" s="8" customFormat="1" ht="17.25" x14ac:dyDescent="0.3">
      <c r="A325" s="14"/>
      <c r="B325" s="17" t="s">
        <v>642</v>
      </c>
      <c r="C325" s="97" t="s">
        <v>89</v>
      </c>
      <c r="D325" s="97" t="s">
        <v>94</v>
      </c>
      <c r="E325" s="329" t="s">
        <v>1</v>
      </c>
      <c r="F325" s="329" t="s">
        <v>16</v>
      </c>
      <c r="G325" s="224" t="s">
        <v>217</v>
      </c>
      <c r="H325" s="224" t="s">
        <v>46</v>
      </c>
      <c r="I325" s="224" t="s">
        <v>7</v>
      </c>
      <c r="J325" s="28">
        <v>4430</v>
      </c>
      <c r="K325" s="28"/>
    </row>
    <row r="326" spans="1:15" s="8" customFormat="1" ht="17.25" x14ac:dyDescent="0.3">
      <c r="A326" s="14"/>
      <c r="B326" s="17" t="s">
        <v>214</v>
      </c>
      <c r="C326" s="97" t="s">
        <v>89</v>
      </c>
      <c r="D326" s="97" t="s">
        <v>94</v>
      </c>
      <c r="E326" s="151" t="s">
        <v>1</v>
      </c>
      <c r="F326" s="33" t="s">
        <v>16</v>
      </c>
      <c r="G326" s="224" t="s">
        <v>215</v>
      </c>
      <c r="H326" s="224" t="s">
        <v>46</v>
      </c>
      <c r="I326" s="224" t="s">
        <v>7</v>
      </c>
      <c r="J326" s="28">
        <v>1172.5999999999999</v>
      </c>
      <c r="K326" s="28">
        <v>538.6</v>
      </c>
    </row>
    <row r="327" spans="1:15" s="71" customFormat="1" ht="29.45" customHeight="1" x14ac:dyDescent="0.3">
      <c r="A327" s="16"/>
      <c r="B327" s="114" t="s">
        <v>628</v>
      </c>
      <c r="C327" s="264" t="s">
        <v>89</v>
      </c>
      <c r="D327" s="264" t="s">
        <v>94</v>
      </c>
      <c r="E327" s="147" t="s">
        <v>1</v>
      </c>
      <c r="F327" s="322" t="s">
        <v>632</v>
      </c>
      <c r="G327" s="392"/>
      <c r="H327" s="393"/>
      <c r="I327" s="394"/>
      <c r="J327" s="92">
        <f>+J328+J329+J330</f>
        <v>0</v>
      </c>
      <c r="K327" s="92">
        <f t="shared" ref="K327" si="86">+K328+K329+K330</f>
        <v>0</v>
      </c>
      <c r="L327" s="135">
        <f t="shared" ref="L327:O327" si="87">+L328+L329+L330</f>
        <v>1500</v>
      </c>
      <c r="M327" s="92">
        <f t="shared" si="87"/>
        <v>0</v>
      </c>
      <c r="N327" s="92">
        <f t="shared" si="87"/>
        <v>0</v>
      </c>
      <c r="O327" s="92">
        <f t="shared" si="87"/>
        <v>0</v>
      </c>
    </row>
    <row r="328" spans="1:15" s="8" customFormat="1" ht="47.25" x14ac:dyDescent="0.3">
      <c r="A328" s="14"/>
      <c r="B328" s="114" t="s">
        <v>629</v>
      </c>
      <c r="C328" s="97" t="s">
        <v>89</v>
      </c>
      <c r="D328" s="97" t="s">
        <v>94</v>
      </c>
      <c r="E328" s="151" t="s">
        <v>1</v>
      </c>
      <c r="F328" s="196" t="s">
        <v>632</v>
      </c>
      <c r="G328" s="224" t="s">
        <v>211</v>
      </c>
      <c r="H328" s="224" t="s">
        <v>46</v>
      </c>
      <c r="I328" s="224" t="s">
        <v>7</v>
      </c>
      <c r="J328" s="28"/>
      <c r="K328" s="28"/>
    </row>
    <row r="329" spans="1:15" s="8" customFormat="1" ht="45.6" customHeight="1" x14ac:dyDescent="0.3">
      <c r="A329" s="14"/>
      <c r="B329" s="114" t="s">
        <v>630</v>
      </c>
      <c r="C329" s="97" t="s">
        <v>89</v>
      </c>
      <c r="D329" s="97" t="s">
        <v>94</v>
      </c>
      <c r="E329" s="151" t="s">
        <v>1</v>
      </c>
      <c r="F329" s="196" t="s">
        <v>632</v>
      </c>
      <c r="G329" s="224" t="s">
        <v>211</v>
      </c>
      <c r="H329" s="224" t="s">
        <v>46</v>
      </c>
      <c r="I329" s="224" t="s">
        <v>7</v>
      </c>
      <c r="J329" s="28"/>
      <c r="K329" s="28"/>
    </row>
    <row r="330" spans="1:15" s="8" customFormat="1" ht="47.25" x14ac:dyDescent="0.3">
      <c r="A330" s="14"/>
      <c r="B330" s="114" t="s">
        <v>631</v>
      </c>
      <c r="C330" s="97" t="s">
        <v>89</v>
      </c>
      <c r="D330" s="97" t="s">
        <v>94</v>
      </c>
      <c r="E330" s="97" t="s">
        <v>1</v>
      </c>
      <c r="F330" s="196" t="s">
        <v>632</v>
      </c>
      <c r="G330" s="224" t="s">
        <v>211</v>
      </c>
      <c r="H330" s="224" t="s">
        <v>46</v>
      </c>
      <c r="I330" s="224" t="s">
        <v>7</v>
      </c>
      <c r="J330" s="28"/>
      <c r="K330" s="28"/>
      <c r="L330" s="8">
        <v>1500</v>
      </c>
    </row>
    <row r="331" spans="1:15" s="7" customFormat="1" ht="37.5" x14ac:dyDescent="0.25">
      <c r="A331" s="13" t="s">
        <v>230</v>
      </c>
      <c r="B331" s="18" t="s">
        <v>97</v>
      </c>
      <c r="C331" s="123" t="s">
        <v>89</v>
      </c>
      <c r="D331" s="123" t="s">
        <v>96</v>
      </c>
      <c r="E331" s="152" t="s">
        <v>2</v>
      </c>
      <c r="F331" s="34" t="s">
        <v>3</v>
      </c>
      <c r="G331" s="409"/>
      <c r="H331" s="409"/>
      <c r="I331" s="409"/>
      <c r="J331" s="129">
        <f>J332+J336</f>
        <v>2000</v>
      </c>
      <c r="K331" s="129">
        <f t="shared" ref="K331" si="88">K332+K336</f>
        <v>230.3</v>
      </c>
    </row>
    <row r="332" spans="1:15" s="67" customFormat="1" ht="39" x14ac:dyDescent="0.25">
      <c r="A332" s="63" t="s">
        <v>231</v>
      </c>
      <c r="B332" s="64" t="s">
        <v>288</v>
      </c>
      <c r="C332" s="284" t="s">
        <v>89</v>
      </c>
      <c r="D332" s="284" t="s">
        <v>96</v>
      </c>
      <c r="E332" s="148" t="s">
        <v>12</v>
      </c>
      <c r="F332" s="78" t="s">
        <v>3</v>
      </c>
      <c r="G332" s="398"/>
      <c r="H332" s="398"/>
      <c r="I332" s="398"/>
      <c r="J332" s="131">
        <f>SUM(J333)</f>
        <v>2000</v>
      </c>
      <c r="K332" s="131">
        <f t="shared" ref="K332" si="89">SUM(K333)</f>
        <v>230.3</v>
      </c>
    </row>
    <row r="333" spans="1:15" s="71" customFormat="1" ht="17.25" x14ac:dyDescent="0.3">
      <c r="A333" s="16"/>
      <c r="B333" s="41" t="s">
        <v>81</v>
      </c>
      <c r="C333" s="264" t="s">
        <v>89</v>
      </c>
      <c r="D333" s="264" t="s">
        <v>96</v>
      </c>
      <c r="E333" s="147" t="s">
        <v>12</v>
      </c>
      <c r="F333" s="62" t="s">
        <v>80</v>
      </c>
      <c r="G333" s="400"/>
      <c r="H333" s="400"/>
      <c r="I333" s="400"/>
      <c r="J333" s="92">
        <f>SUM(J334:J334)</f>
        <v>2000</v>
      </c>
      <c r="K333" s="92">
        <f>SUM(K334:K334)</f>
        <v>230.3</v>
      </c>
    </row>
    <row r="334" spans="1:15" s="8" customFormat="1" ht="19.899999999999999" customHeight="1" x14ac:dyDescent="0.3">
      <c r="A334" s="14"/>
      <c r="B334" s="17" t="s">
        <v>210</v>
      </c>
      <c r="C334" s="97" t="s">
        <v>89</v>
      </c>
      <c r="D334" s="97" t="s">
        <v>96</v>
      </c>
      <c r="E334" s="151" t="s">
        <v>12</v>
      </c>
      <c r="F334" s="33" t="s">
        <v>80</v>
      </c>
      <c r="G334" s="224" t="s">
        <v>211</v>
      </c>
      <c r="H334" s="224" t="s">
        <v>47</v>
      </c>
      <c r="I334" s="224" t="s">
        <v>1</v>
      </c>
      <c r="J334" s="28">
        <v>2000</v>
      </c>
      <c r="K334" s="28">
        <v>230.3</v>
      </c>
    </row>
    <row r="335" spans="1:15" s="7" customFormat="1" x14ac:dyDescent="0.25">
      <c r="A335" s="13"/>
      <c r="B335" s="18"/>
      <c r="C335" s="294"/>
      <c r="D335" s="294"/>
      <c r="E335" s="295"/>
      <c r="F335" s="295"/>
      <c r="G335" s="409"/>
      <c r="H335" s="409"/>
      <c r="I335" s="409"/>
      <c r="J335" s="129"/>
      <c r="K335" s="129"/>
    </row>
    <row r="336" spans="1:15" s="67" customFormat="1" ht="19.5" x14ac:dyDescent="0.25">
      <c r="A336" s="63" t="s">
        <v>545</v>
      </c>
      <c r="B336" s="64" t="s">
        <v>415</v>
      </c>
      <c r="C336" s="284" t="s">
        <v>89</v>
      </c>
      <c r="D336" s="284" t="s">
        <v>96</v>
      </c>
      <c r="E336" s="148" t="s">
        <v>338</v>
      </c>
      <c r="F336" s="78" t="s">
        <v>3</v>
      </c>
      <c r="G336" s="398"/>
      <c r="H336" s="398"/>
      <c r="I336" s="398"/>
      <c r="J336" s="131"/>
      <c r="K336" s="131"/>
    </row>
    <row r="337" spans="1:11" s="71" customFormat="1" ht="33" x14ac:dyDescent="0.3">
      <c r="A337" s="16"/>
      <c r="B337" s="41" t="s">
        <v>543</v>
      </c>
      <c r="C337" s="264" t="s">
        <v>89</v>
      </c>
      <c r="D337" s="264" t="s">
        <v>96</v>
      </c>
      <c r="E337" s="147" t="s">
        <v>338</v>
      </c>
      <c r="F337" s="62" t="s">
        <v>522</v>
      </c>
      <c r="G337" s="400"/>
      <c r="H337" s="400"/>
      <c r="I337" s="400"/>
      <c r="J337" s="92"/>
      <c r="K337" s="92"/>
    </row>
    <row r="338" spans="1:11" s="71" customFormat="1" ht="53.45" customHeight="1" x14ac:dyDescent="0.3">
      <c r="A338" s="16"/>
      <c r="B338" s="17" t="s">
        <v>542</v>
      </c>
      <c r="C338" s="97" t="s">
        <v>89</v>
      </c>
      <c r="D338" s="97" t="s">
        <v>96</v>
      </c>
      <c r="E338" s="266" t="s">
        <v>338</v>
      </c>
      <c r="F338" s="266" t="s">
        <v>522</v>
      </c>
      <c r="G338" s="224" t="s">
        <v>222</v>
      </c>
      <c r="H338" s="224" t="s">
        <v>47</v>
      </c>
      <c r="I338" s="224" t="s">
        <v>1</v>
      </c>
      <c r="J338" s="28"/>
      <c r="K338" s="28"/>
    </row>
    <row r="339" spans="1:11" s="8" customFormat="1" ht="49.9" customHeight="1" x14ac:dyDescent="0.3">
      <c r="A339" s="14"/>
      <c r="B339" s="17" t="s">
        <v>544</v>
      </c>
      <c r="C339" s="97" t="s">
        <v>89</v>
      </c>
      <c r="D339" s="97" t="s">
        <v>96</v>
      </c>
      <c r="E339" s="151" t="s">
        <v>338</v>
      </c>
      <c r="F339" s="33" t="s">
        <v>522</v>
      </c>
      <c r="G339" s="224" t="s">
        <v>222</v>
      </c>
      <c r="H339" s="224" t="s">
        <v>47</v>
      </c>
      <c r="I339" s="224" t="s">
        <v>1</v>
      </c>
      <c r="J339" s="28"/>
      <c r="K339" s="28"/>
    </row>
    <row r="340" spans="1:11" s="71" customFormat="1" ht="66" x14ac:dyDescent="0.3">
      <c r="A340" s="16"/>
      <c r="B340" s="41" t="s">
        <v>278</v>
      </c>
      <c r="C340" s="264" t="s">
        <v>89</v>
      </c>
      <c r="D340" s="264" t="s">
        <v>30</v>
      </c>
      <c r="E340" s="147" t="s">
        <v>1</v>
      </c>
      <c r="F340" s="62" t="s">
        <v>275</v>
      </c>
      <c r="G340" s="400"/>
      <c r="H340" s="400"/>
      <c r="I340" s="400"/>
      <c r="J340" s="92">
        <f>SUM(J341:J341)</f>
        <v>0</v>
      </c>
      <c r="K340" s="92">
        <f t="shared" ref="K340" si="90">SUM(K341:K341)</f>
        <v>0</v>
      </c>
    </row>
    <row r="341" spans="1:11" s="8" customFormat="1" ht="17.25" x14ac:dyDescent="0.3">
      <c r="A341" s="14"/>
      <c r="B341" s="17" t="s">
        <v>34</v>
      </c>
      <c r="C341" s="97" t="s">
        <v>89</v>
      </c>
      <c r="D341" s="97" t="s">
        <v>30</v>
      </c>
      <c r="E341" s="151" t="s">
        <v>1</v>
      </c>
      <c r="F341" s="33" t="s">
        <v>275</v>
      </c>
      <c r="G341" s="224" t="s">
        <v>217</v>
      </c>
      <c r="H341" s="224" t="s">
        <v>47</v>
      </c>
      <c r="I341" s="224" t="s">
        <v>1</v>
      </c>
      <c r="J341" s="28"/>
      <c r="K341" s="28"/>
    </row>
    <row r="342" spans="1:11" s="8" customFormat="1" x14ac:dyDescent="0.3">
      <c r="A342" s="13" t="s">
        <v>459</v>
      </c>
      <c r="B342" s="18" t="s">
        <v>260</v>
      </c>
      <c r="C342" s="123" t="s">
        <v>89</v>
      </c>
      <c r="D342" s="123" t="s">
        <v>183</v>
      </c>
      <c r="E342" s="152" t="s">
        <v>2</v>
      </c>
      <c r="F342" s="34" t="s">
        <v>3</v>
      </c>
      <c r="G342" s="409"/>
      <c r="H342" s="409"/>
      <c r="I342" s="409"/>
      <c r="J342" s="129">
        <f>SUM(J343)</f>
        <v>0</v>
      </c>
      <c r="K342" s="129">
        <f t="shared" ref="K342:K344" si="91">SUM(K343)</f>
        <v>0</v>
      </c>
    </row>
    <row r="343" spans="1:11" s="79" customFormat="1" ht="58.5" x14ac:dyDescent="0.3">
      <c r="A343" s="63" t="s">
        <v>460</v>
      </c>
      <c r="B343" s="64" t="s">
        <v>282</v>
      </c>
      <c r="C343" s="284" t="s">
        <v>89</v>
      </c>
      <c r="D343" s="284" t="s">
        <v>183</v>
      </c>
      <c r="E343" s="148" t="s">
        <v>1</v>
      </c>
      <c r="F343" s="78" t="s">
        <v>3</v>
      </c>
      <c r="G343" s="398"/>
      <c r="H343" s="398"/>
      <c r="I343" s="398"/>
      <c r="J343" s="131">
        <f>SUM(J344)</f>
        <v>0</v>
      </c>
      <c r="K343" s="131">
        <f t="shared" si="91"/>
        <v>0</v>
      </c>
    </row>
    <row r="344" spans="1:11" s="71" customFormat="1" ht="17.25" x14ac:dyDescent="0.3">
      <c r="A344" s="16"/>
      <c r="B344" s="41" t="s">
        <v>81</v>
      </c>
      <c r="C344" s="264" t="s">
        <v>89</v>
      </c>
      <c r="D344" s="264" t="s">
        <v>183</v>
      </c>
      <c r="E344" s="147" t="s">
        <v>1</v>
      </c>
      <c r="F344" s="62" t="s">
        <v>80</v>
      </c>
      <c r="G344" s="400"/>
      <c r="H344" s="400"/>
      <c r="I344" s="400"/>
      <c r="J344" s="92">
        <f>SUM(J345)</f>
        <v>0</v>
      </c>
      <c r="K344" s="92">
        <f t="shared" si="91"/>
        <v>0</v>
      </c>
    </row>
    <row r="345" spans="1:11" s="8" customFormat="1" ht="17.25" x14ac:dyDescent="0.3">
      <c r="A345" s="14"/>
      <c r="B345" s="17" t="s">
        <v>210</v>
      </c>
      <c r="C345" s="97" t="s">
        <v>89</v>
      </c>
      <c r="D345" s="97" t="s">
        <v>183</v>
      </c>
      <c r="E345" s="151" t="s">
        <v>1</v>
      </c>
      <c r="F345" s="33" t="s">
        <v>80</v>
      </c>
      <c r="G345" s="224" t="s">
        <v>211</v>
      </c>
      <c r="H345" s="224" t="s">
        <v>47</v>
      </c>
      <c r="I345" s="224" t="s">
        <v>28</v>
      </c>
      <c r="J345" s="28">
        <v>0</v>
      </c>
      <c r="K345" s="28"/>
    </row>
    <row r="346" spans="1:11" s="2" customFormat="1" ht="37.5" x14ac:dyDescent="0.25">
      <c r="A346" s="12" t="s">
        <v>86</v>
      </c>
      <c r="B346" s="20" t="s">
        <v>99</v>
      </c>
      <c r="C346" s="265" t="s">
        <v>98</v>
      </c>
      <c r="D346" s="265" t="s">
        <v>49</v>
      </c>
      <c r="E346" s="150" t="s">
        <v>2</v>
      </c>
      <c r="F346" s="35" t="s">
        <v>3</v>
      </c>
      <c r="G346" s="399"/>
      <c r="H346" s="399"/>
      <c r="I346" s="399"/>
      <c r="J346" s="130">
        <f>SUM(J347)</f>
        <v>1290</v>
      </c>
      <c r="K346" s="130">
        <f t="shared" ref="K346:K348" si="92">SUM(K347)</f>
        <v>0</v>
      </c>
    </row>
    <row r="347" spans="1:11" s="2" customFormat="1" ht="37.5" x14ac:dyDescent="0.25">
      <c r="A347" s="13" t="s">
        <v>191</v>
      </c>
      <c r="B347" s="18" t="s">
        <v>100</v>
      </c>
      <c r="C347" s="123" t="s">
        <v>98</v>
      </c>
      <c r="D347" s="123" t="s">
        <v>51</v>
      </c>
      <c r="E347" s="152" t="s">
        <v>2</v>
      </c>
      <c r="F347" s="34" t="s">
        <v>3</v>
      </c>
      <c r="G347" s="399"/>
      <c r="H347" s="399"/>
      <c r="I347" s="399"/>
      <c r="J347" s="129">
        <f>SUM(J348)</f>
        <v>1290</v>
      </c>
      <c r="K347" s="129">
        <f t="shared" si="92"/>
        <v>0</v>
      </c>
    </row>
    <row r="348" spans="1:11" s="67" customFormat="1" ht="39" x14ac:dyDescent="0.25">
      <c r="A348" s="63" t="s">
        <v>192</v>
      </c>
      <c r="B348" s="64" t="s">
        <v>253</v>
      </c>
      <c r="C348" s="284" t="s">
        <v>98</v>
      </c>
      <c r="D348" s="284" t="s">
        <v>51</v>
      </c>
      <c r="E348" s="148" t="s">
        <v>1</v>
      </c>
      <c r="F348" s="78" t="s">
        <v>3</v>
      </c>
      <c r="G348" s="398"/>
      <c r="H348" s="398"/>
      <c r="I348" s="398"/>
      <c r="J348" s="131">
        <f>SUM(J349)</f>
        <v>1290</v>
      </c>
      <c r="K348" s="131">
        <f t="shared" si="92"/>
        <v>0</v>
      </c>
    </row>
    <row r="349" spans="1:11" s="71" customFormat="1" ht="33" x14ac:dyDescent="0.3">
      <c r="A349" s="16"/>
      <c r="B349" s="41" t="s">
        <v>17</v>
      </c>
      <c r="C349" s="264" t="s">
        <v>98</v>
      </c>
      <c r="D349" s="264" t="s">
        <v>51</v>
      </c>
      <c r="E349" s="147" t="s">
        <v>1</v>
      </c>
      <c r="F349" s="62" t="s">
        <v>16</v>
      </c>
      <c r="G349" s="400"/>
      <c r="H349" s="400"/>
      <c r="I349" s="400"/>
      <c r="J349" s="92">
        <f>SUM(J350:J351)</f>
        <v>1290</v>
      </c>
      <c r="K349" s="92">
        <f t="shared" ref="K349" si="93">SUM(K350:K351)</f>
        <v>0</v>
      </c>
    </row>
    <row r="350" spans="1:11" s="8" customFormat="1" ht="33" x14ac:dyDescent="0.3">
      <c r="A350" s="14"/>
      <c r="B350" s="17" t="s">
        <v>221</v>
      </c>
      <c r="C350" s="97" t="s">
        <v>98</v>
      </c>
      <c r="D350" s="97" t="s">
        <v>51</v>
      </c>
      <c r="E350" s="151" t="s">
        <v>1</v>
      </c>
      <c r="F350" s="33" t="s">
        <v>16</v>
      </c>
      <c r="G350" s="224" t="s">
        <v>220</v>
      </c>
      <c r="H350" s="224" t="s">
        <v>46</v>
      </c>
      <c r="I350" s="224" t="s">
        <v>12</v>
      </c>
      <c r="J350" s="28">
        <v>1280</v>
      </c>
      <c r="K350" s="28">
        <v>0</v>
      </c>
    </row>
    <row r="351" spans="1:11" s="8" customFormat="1" ht="17.25" x14ac:dyDescent="0.3">
      <c r="A351" s="14"/>
      <c r="B351" s="17" t="s">
        <v>210</v>
      </c>
      <c r="C351" s="97" t="s">
        <v>98</v>
      </c>
      <c r="D351" s="97" t="s">
        <v>51</v>
      </c>
      <c r="E351" s="151" t="s">
        <v>1</v>
      </c>
      <c r="F351" s="33" t="s">
        <v>16</v>
      </c>
      <c r="G351" s="224" t="s">
        <v>211</v>
      </c>
      <c r="H351" s="224" t="s">
        <v>47</v>
      </c>
      <c r="I351" s="224" t="s">
        <v>1</v>
      </c>
      <c r="J351" s="28">
        <v>10</v>
      </c>
      <c r="K351" s="28">
        <v>0</v>
      </c>
    </row>
    <row r="352" spans="1:11" s="5" customFormat="1" ht="43.15" customHeight="1" x14ac:dyDescent="0.25">
      <c r="A352" s="12" t="s">
        <v>232</v>
      </c>
      <c r="B352" s="20" t="s">
        <v>102</v>
      </c>
      <c r="C352" s="265" t="s">
        <v>101</v>
      </c>
      <c r="D352" s="265" t="s">
        <v>49</v>
      </c>
      <c r="E352" s="150" t="s">
        <v>2</v>
      </c>
      <c r="F352" s="35" t="s">
        <v>3</v>
      </c>
      <c r="G352" s="405"/>
      <c r="H352" s="405"/>
      <c r="I352" s="405"/>
      <c r="J352" s="130">
        <f>SUM(J353)</f>
        <v>19083.099999999999</v>
      </c>
      <c r="K352" s="130">
        <f t="shared" ref="K352:K353" si="94">SUM(K353)</f>
        <v>8859.7000000000007</v>
      </c>
    </row>
    <row r="353" spans="1:11" s="2" customFormat="1" x14ac:dyDescent="0.25">
      <c r="A353" s="13" t="s">
        <v>198</v>
      </c>
      <c r="B353" s="29" t="s">
        <v>103</v>
      </c>
      <c r="C353" s="123" t="s">
        <v>101</v>
      </c>
      <c r="D353" s="123" t="s">
        <v>51</v>
      </c>
      <c r="E353" s="152" t="s">
        <v>2</v>
      </c>
      <c r="F353" s="34" t="s">
        <v>3</v>
      </c>
      <c r="G353" s="399"/>
      <c r="H353" s="399"/>
      <c r="I353" s="399"/>
      <c r="J353" s="129">
        <f>SUM(J354)</f>
        <v>19083.099999999999</v>
      </c>
      <c r="K353" s="129">
        <f t="shared" si="94"/>
        <v>8859.7000000000007</v>
      </c>
    </row>
    <row r="354" spans="1:11" s="67" customFormat="1" ht="39" x14ac:dyDescent="0.25">
      <c r="A354" s="63" t="s">
        <v>199</v>
      </c>
      <c r="B354" s="64" t="s">
        <v>104</v>
      </c>
      <c r="C354" s="284" t="s">
        <v>101</v>
      </c>
      <c r="D354" s="284" t="s">
        <v>51</v>
      </c>
      <c r="E354" s="148" t="s">
        <v>1</v>
      </c>
      <c r="F354" s="78" t="s">
        <v>3</v>
      </c>
      <c r="G354" s="398"/>
      <c r="H354" s="398"/>
      <c r="I354" s="398"/>
      <c r="J354" s="131">
        <f>+J355+J358+J360+J362</f>
        <v>19083.099999999999</v>
      </c>
      <c r="K354" s="131">
        <f t="shared" ref="K354" si="95">SUM(K355+K358+K360)</f>
        <v>8859.7000000000007</v>
      </c>
    </row>
    <row r="355" spans="1:11" s="71" customFormat="1" ht="33" x14ac:dyDescent="0.3">
      <c r="A355" s="16"/>
      <c r="B355" s="41" t="s">
        <v>17</v>
      </c>
      <c r="C355" s="264" t="s">
        <v>101</v>
      </c>
      <c r="D355" s="264" t="s">
        <v>51</v>
      </c>
      <c r="E355" s="147" t="s">
        <v>1</v>
      </c>
      <c r="F355" s="62" t="s">
        <v>16</v>
      </c>
      <c r="G355" s="400"/>
      <c r="H355" s="400"/>
      <c r="I355" s="400"/>
      <c r="J355" s="92">
        <f>SUM(J356:J357)</f>
        <v>14112</v>
      </c>
      <c r="K355" s="92">
        <f t="shared" ref="K355" si="96">SUM(K356:K357)</f>
        <v>8529</v>
      </c>
    </row>
    <row r="356" spans="1:11" s="8" customFormat="1" ht="31.15" customHeight="1" x14ac:dyDescent="0.3">
      <c r="A356" s="14"/>
      <c r="B356" s="17" t="s">
        <v>221</v>
      </c>
      <c r="C356" s="97" t="s">
        <v>101</v>
      </c>
      <c r="D356" s="97" t="s">
        <v>51</v>
      </c>
      <c r="E356" s="151" t="s">
        <v>1</v>
      </c>
      <c r="F356" s="33" t="s">
        <v>16</v>
      </c>
      <c r="G356" s="224" t="s">
        <v>220</v>
      </c>
      <c r="H356" s="224" t="s">
        <v>89</v>
      </c>
      <c r="I356" s="224" t="s">
        <v>12</v>
      </c>
      <c r="J356" s="28">
        <v>14112</v>
      </c>
      <c r="K356" s="28">
        <v>8529</v>
      </c>
    </row>
    <row r="357" spans="1:11" s="8" customFormat="1" ht="17.25" x14ac:dyDescent="0.3">
      <c r="A357" s="14"/>
      <c r="B357" s="17"/>
      <c r="C357" s="97"/>
      <c r="D357" s="97"/>
      <c r="E357" s="151"/>
      <c r="F357" s="52"/>
      <c r="G357" s="224"/>
      <c r="H357" s="224"/>
      <c r="I357" s="224"/>
      <c r="J357" s="28"/>
      <c r="K357" s="28"/>
    </row>
    <row r="358" spans="1:11" s="71" customFormat="1" ht="17.25" x14ac:dyDescent="0.3">
      <c r="A358" s="16"/>
      <c r="B358" s="41" t="s">
        <v>106</v>
      </c>
      <c r="C358" s="264" t="s">
        <v>101</v>
      </c>
      <c r="D358" s="264" t="s">
        <v>51</v>
      </c>
      <c r="E358" s="147" t="s">
        <v>1</v>
      </c>
      <c r="F358" s="62" t="s">
        <v>105</v>
      </c>
      <c r="G358" s="400"/>
      <c r="H358" s="400"/>
      <c r="I358" s="400"/>
      <c r="J358" s="92">
        <f>SUM(J359)</f>
        <v>944</v>
      </c>
      <c r="K358" s="92">
        <f t="shared" ref="K358" si="97">SUM(K359)</f>
        <v>181.7</v>
      </c>
    </row>
    <row r="359" spans="1:11" s="8" customFormat="1" ht="17.25" x14ac:dyDescent="0.3">
      <c r="A359" s="14"/>
      <c r="B359" s="17" t="s">
        <v>210</v>
      </c>
      <c r="C359" s="97" t="s">
        <v>101</v>
      </c>
      <c r="D359" s="97" t="s">
        <v>51</v>
      </c>
      <c r="E359" s="151" t="s">
        <v>1</v>
      </c>
      <c r="F359" s="33" t="s">
        <v>105</v>
      </c>
      <c r="G359" s="224" t="s">
        <v>211</v>
      </c>
      <c r="H359" s="224" t="s">
        <v>89</v>
      </c>
      <c r="I359" s="224" t="s">
        <v>1</v>
      </c>
      <c r="J359" s="28">
        <v>944</v>
      </c>
      <c r="K359" s="28">
        <v>181.7</v>
      </c>
    </row>
    <row r="360" spans="1:11" s="71" customFormat="1" ht="17.25" x14ac:dyDescent="0.3">
      <c r="A360" s="16"/>
      <c r="B360" s="41" t="s">
        <v>34</v>
      </c>
      <c r="C360" s="264" t="s">
        <v>101</v>
      </c>
      <c r="D360" s="264" t="s">
        <v>51</v>
      </c>
      <c r="E360" s="147" t="s">
        <v>1</v>
      </c>
      <c r="F360" s="62" t="s">
        <v>82</v>
      </c>
      <c r="G360" s="400"/>
      <c r="H360" s="400"/>
      <c r="I360" s="400"/>
      <c r="J360" s="92">
        <f>+J361</f>
        <v>1174.8</v>
      </c>
      <c r="K360" s="92">
        <f>SUM(K361:K361)</f>
        <v>149</v>
      </c>
    </row>
    <row r="361" spans="1:11" s="8" customFormat="1" ht="28.15" customHeight="1" x14ac:dyDescent="0.3">
      <c r="A361" s="14"/>
      <c r="B361" s="17" t="s">
        <v>210</v>
      </c>
      <c r="C361" s="97" t="s">
        <v>101</v>
      </c>
      <c r="D361" s="97" t="s">
        <v>51</v>
      </c>
      <c r="E361" s="151" t="s">
        <v>1</v>
      </c>
      <c r="F361" s="33" t="s">
        <v>82</v>
      </c>
      <c r="G361" s="224" t="s">
        <v>211</v>
      </c>
      <c r="H361" s="224" t="s">
        <v>89</v>
      </c>
      <c r="I361" s="224" t="s">
        <v>43</v>
      </c>
      <c r="J361" s="28">
        <v>1174.8</v>
      </c>
      <c r="K361" s="28">
        <v>149</v>
      </c>
    </row>
    <row r="362" spans="1:11" s="8" customFormat="1" ht="28.15" customHeight="1" x14ac:dyDescent="0.3">
      <c r="A362" s="14"/>
      <c r="B362" s="333" t="s">
        <v>643</v>
      </c>
      <c r="C362" s="97" t="s">
        <v>101</v>
      </c>
      <c r="D362" s="97" t="s">
        <v>51</v>
      </c>
      <c r="E362" s="329" t="s">
        <v>1</v>
      </c>
      <c r="F362" s="330" t="s">
        <v>644</v>
      </c>
      <c r="G362" s="224"/>
      <c r="H362" s="224"/>
      <c r="I362" s="224"/>
      <c r="J362" s="92">
        <f>+J363+J364</f>
        <v>2852.3</v>
      </c>
      <c r="K362" s="28"/>
    </row>
    <row r="363" spans="1:11" s="8" customFormat="1" ht="24" customHeight="1" x14ac:dyDescent="0.3">
      <c r="A363" s="14"/>
      <c r="B363" s="17" t="s">
        <v>34</v>
      </c>
      <c r="C363" s="97" t="s">
        <v>101</v>
      </c>
      <c r="D363" s="97" t="s">
        <v>51</v>
      </c>
      <c r="E363" s="307" t="s">
        <v>1</v>
      </c>
      <c r="F363" s="196" t="s">
        <v>644</v>
      </c>
      <c r="G363" s="224" t="s">
        <v>217</v>
      </c>
      <c r="H363" s="224" t="s">
        <v>89</v>
      </c>
      <c r="I363" s="224" t="s">
        <v>43</v>
      </c>
      <c r="J363" s="28">
        <v>571.20000000000005</v>
      </c>
      <c r="K363" s="28"/>
    </row>
    <row r="364" spans="1:11" s="8" customFormat="1" ht="22.9" customHeight="1" x14ac:dyDescent="0.3">
      <c r="A364" s="14"/>
      <c r="B364" s="17" t="s">
        <v>34</v>
      </c>
      <c r="C364" s="97" t="s">
        <v>101</v>
      </c>
      <c r="D364" s="97" t="s">
        <v>51</v>
      </c>
      <c r="E364" s="241" t="s">
        <v>1</v>
      </c>
      <c r="F364" s="196" t="s">
        <v>644</v>
      </c>
      <c r="G364" s="224" t="s">
        <v>217</v>
      </c>
      <c r="H364" s="224" t="s">
        <v>89</v>
      </c>
      <c r="I364" s="224" t="s">
        <v>43</v>
      </c>
      <c r="J364" s="28">
        <v>2281.1</v>
      </c>
      <c r="K364" s="28"/>
    </row>
    <row r="365" spans="1:11" s="2" customFormat="1" ht="56.25" x14ac:dyDescent="0.25">
      <c r="A365" s="12" t="s">
        <v>98</v>
      </c>
      <c r="B365" s="20" t="s">
        <v>108</v>
      </c>
      <c r="C365" s="265" t="s">
        <v>107</v>
      </c>
      <c r="D365" s="265" t="s">
        <v>49</v>
      </c>
      <c r="E365" s="150" t="s">
        <v>2</v>
      </c>
      <c r="F365" s="35" t="s">
        <v>3</v>
      </c>
      <c r="G365" s="399"/>
      <c r="H365" s="399"/>
      <c r="I365" s="399"/>
      <c r="J365" s="130">
        <f>SUM(J366+J372)</f>
        <v>0</v>
      </c>
      <c r="K365" s="130">
        <f>SUM(K366+K372)</f>
        <v>0</v>
      </c>
    </row>
    <row r="366" spans="1:11" s="2" customFormat="1" ht="37.5" x14ac:dyDescent="0.25">
      <c r="A366" s="13" t="s">
        <v>200</v>
      </c>
      <c r="B366" s="18" t="s">
        <v>350</v>
      </c>
      <c r="C366" s="123" t="s">
        <v>107</v>
      </c>
      <c r="D366" s="123" t="s">
        <v>51</v>
      </c>
      <c r="E366" s="152" t="s">
        <v>2</v>
      </c>
      <c r="F366" s="34" t="s">
        <v>3</v>
      </c>
      <c r="G366" s="399"/>
      <c r="H366" s="399"/>
      <c r="I366" s="399"/>
      <c r="J366" s="129">
        <f>SUM(J367)</f>
        <v>0</v>
      </c>
      <c r="K366" s="129">
        <f t="shared" ref="K366" si="98">SUM(K367)</f>
        <v>0</v>
      </c>
    </row>
    <row r="367" spans="1:11" s="67" customFormat="1" ht="39" x14ac:dyDescent="0.25">
      <c r="A367" s="63" t="s">
        <v>201</v>
      </c>
      <c r="B367" s="64" t="s">
        <v>109</v>
      </c>
      <c r="C367" s="284" t="s">
        <v>107</v>
      </c>
      <c r="D367" s="284" t="s">
        <v>51</v>
      </c>
      <c r="E367" s="148" t="s">
        <v>1</v>
      </c>
      <c r="F367" s="78" t="s">
        <v>3</v>
      </c>
      <c r="G367" s="398"/>
      <c r="H367" s="398"/>
      <c r="I367" s="398"/>
      <c r="J367" s="131">
        <f>SUM(J368+J370)</f>
        <v>0</v>
      </c>
      <c r="K367" s="131">
        <f t="shared" ref="K367" si="99">SUM(K368+K370)</f>
        <v>0</v>
      </c>
    </row>
    <row r="368" spans="1:11" s="71" customFormat="1" ht="17.25" x14ac:dyDescent="0.3">
      <c r="A368" s="16"/>
      <c r="B368" s="41" t="s">
        <v>34</v>
      </c>
      <c r="C368" s="264" t="s">
        <v>107</v>
      </c>
      <c r="D368" s="264" t="s">
        <v>51</v>
      </c>
      <c r="E368" s="147" t="s">
        <v>1</v>
      </c>
      <c r="F368" s="62" t="s">
        <v>82</v>
      </c>
      <c r="G368" s="400"/>
      <c r="H368" s="400"/>
      <c r="I368" s="400"/>
      <c r="J368" s="92">
        <f>SUM(J369)</f>
        <v>0</v>
      </c>
      <c r="K368" s="92">
        <f t="shared" ref="K368" si="100">SUM(K369)</f>
        <v>0</v>
      </c>
    </row>
    <row r="369" spans="1:14" s="8" customFormat="1" ht="19.149999999999999" customHeight="1" x14ac:dyDescent="0.3">
      <c r="A369" s="14"/>
      <c r="B369" s="17" t="s">
        <v>210</v>
      </c>
      <c r="C369" s="97" t="s">
        <v>107</v>
      </c>
      <c r="D369" s="97" t="s">
        <v>51</v>
      </c>
      <c r="E369" s="151" t="s">
        <v>1</v>
      </c>
      <c r="F369" s="33" t="s">
        <v>82</v>
      </c>
      <c r="G369" s="224" t="s">
        <v>211</v>
      </c>
      <c r="H369" s="224" t="s">
        <v>48</v>
      </c>
      <c r="I369" s="224" t="s">
        <v>48</v>
      </c>
      <c r="J369" s="28">
        <v>0</v>
      </c>
      <c r="K369" s="28"/>
    </row>
    <row r="370" spans="1:14" s="71" customFormat="1" ht="33" x14ac:dyDescent="0.3">
      <c r="A370" s="16"/>
      <c r="B370" s="41" t="s">
        <v>17</v>
      </c>
      <c r="C370" s="264" t="s">
        <v>107</v>
      </c>
      <c r="D370" s="264" t="s">
        <v>51</v>
      </c>
      <c r="E370" s="147" t="s">
        <v>1</v>
      </c>
      <c r="F370" s="62" t="s">
        <v>16</v>
      </c>
      <c r="G370" s="400"/>
      <c r="H370" s="400"/>
      <c r="I370" s="400"/>
      <c r="J370" s="92">
        <f>SUM(J371)</f>
        <v>0</v>
      </c>
      <c r="K370" s="92">
        <f t="shared" ref="K370" si="101">SUM(K371)</f>
        <v>0</v>
      </c>
    </row>
    <row r="371" spans="1:14" s="8" customFormat="1" ht="33" x14ac:dyDescent="0.3">
      <c r="A371" s="14"/>
      <c r="B371" s="17" t="s">
        <v>221</v>
      </c>
      <c r="C371" s="97" t="s">
        <v>107</v>
      </c>
      <c r="D371" s="97" t="s">
        <v>51</v>
      </c>
      <c r="E371" s="151" t="s">
        <v>1</v>
      </c>
      <c r="F371" s="33" t="s">
        <v>16</v>
      </c>
      <c r="G371" s="224" t="s">
        <v>220</v>
      </c>
      <c r="H371" s="224" t="s">
        <v>28</v>
      </c>
      <c r="I371" s="224" t="s">
        <v>98</v>
      </c>
      <c r="J371" s="28"/>
      <c r="K371" s="28"/>
    </row>
    <row r="372" spans="1:14" s="8" customFormat="1" ht="43.15" customHeight="1" x14ac:dyDescent="0.3">
      <c r="A372" s="63" t="s">
        <v>351</v>
      </c>
      <c r="B372" s="64" t="s">
        <v>386</v>
      </c>
      <c r="C372" s="285" t="s">
        <v>107</v>
      </c>
      <c r="D372" s="285" t="s">
        <v>352</v>
      </c>
      <c r="E372" s="105" t="s">
        <v>12</v>
      </c>
      <c r="F372" s="105" t="s">
        <v>3</v>
      </c>
      <c r="G372" s="224"/>
      <c r="H372" s="224"/>
      <c r="I372" s="224"/>
      <c r="J372" s="131">
        <f t="shared" ref="J372:K373" si="102">J373</f>
        <v>0</v>
      </c>
      <c r="K372" s="131">
        <f t="shared" si="102"/>
        <v>0</v>
      </c>
    </row>
    <row r="373" spans="1:14" s="8" customFormat="1" ht="33" x14ac:dyDescent="0.3">
      <c r="A373" s="63"/>
      <c r="B373" s="41" t="s">
        <v>17</v>
      </c>
      <c r="C373" s="286" t="s">
        <v>107</v>
      </c>
      <c r="D373" s="286" t="s">
        <v>51</v>
      </c>
      <c r="E373" s="106" t="s">
        <v>12</v>
      </c>
      <c r="F373" s="106" t="s">
        <v>16</v>
      </c>
      <c r="G373" s="224"/>
      <c r="H373" s="224"/>
      <c r="I373" s="224"/>
      <c r="J373" s="92">
        <f t="shared" si="102"/>
        <v>0</v>
      </c>
      <c r="K373" s="92">
        <f t="shared" si="102"/>
        <v>0</v>
      </c>
    </row>
    <row r="374" spans="1:14" s="8" customFormat="1" ht="24" customHeight="1" x14ac:dyDescent="0.3">
      <c r="A374" s="14"/>
      <c r="B374" s="104" t="s">
        <v>221</v>
      </c>
      <c r="C374" s="97" t="s">
        <v>107</v>
      </c>
      <c r="D374" s="97" t="s">
        <v>51</v>
      </c>
      <c r="E374" s="151" t="s">
        <v>12</v>
      </c>
      <c r="F374" s="103" t="s">
        <v>16</v>
      </c>
      <c r="G374" s="224" t="s">
        <v>220</v>
      </c>
      <c r="H374" s="224" t="s">
        <v>28</v>
      </c>
      <c r="I374" s="224" t="s">
        <v>98</v>
      </c>
      <c r="J374" s="28"/>
      <c r="K374" s="28"/>
      <c r="L374" s="8">
        <v>966</v>
      </c>
      <c r="M374" s="8">
        <v>966</v>
      </c>
      <c r="N374" s="8">
        <v>966</v>
      </c>
    </row>
    <row r="375" spans="1:14" s="2" customFormat="1" ht="112.5" x14ac:dyDescent="0.25">
      <c r="A375" s="12" t="s">
        <v>98</v>
      </c>
      <c r="B375" s="20" t="s">
        <v>111</v>
      </c>
      <c r="C375" s="265" t="s">
        <v>110</v>
      </c>
      <c r="D375" s="265" t="s">
        <v>49</v>
      </c>
      <c r="E375" s="150" t="s">
        <v>2</v>
      </c>
      <c r="F375" s="35" t="s">
        <v>3</v>
      </c>
      <c r="G375" s="399"/>
      <c r="H375" s="399"/>
      <c r="I375" s="399"/>
      <c r="J375" s="130">
        <f>+J376+J386+J401</f>
        <v>204325.4</v>
      </c>
      <c r="K375" s="130">
        <f t="shared" ref="K375" si="103">+K376+K386+K401</f>
        <v>81937.599999999991</v>
      </c>
    </row>
    <row r="376" spans="1:14" s="2" customFormat="1" x14ac:dyDescent="0.25">
      <c r="A376" s="13" t="s">
        <v>200</v>
      </c>
      <c r="B376" s="18" t="s">
        <v>112</v>
      </c>
      <c r="C376" s="123" t="s">
        <v>110</v>
      </c>
      <c r="D376" s="123" t="s">
        <v>51</v>
      </c>
      <c r="E376" s="152" t="s">
        <v>2</v>
      </c>
      <c r="F376" s="34" t="s">
        <v>3</v>
      </c>
      <c r="G376" s="399"/>
      <c r="H376" s="399"/>
      <c r="I376" s="399"/>
      <c r="J376" s="129">
        <f>SUM(J377+J380+J383)</f>
        <v>7564</v>
      </c>
      <c r="K376" s="129">
        <f t="shared" ref="K376" si="104">SUM(K377+K380+K383)</f>
        <v>0</v>
      </c>
    </row>
    <row r="377" spans="1:14" s="67" customFormat="1" ht="19.5" x14ac:dyDescent="0.25">
      <c r="A377" s="63" t="s">
        <v>201</v>
      </c>
      <c r="B377" s="64" t="s">
        <v>113</v>
      </c>
      <c r="C377" s="284" t="s">
        <v>110</v>
      </c>
      <c r="D377" s="284" t="s">
        <v>51</v>
      </c>
      <c r="E377" s="148" t="s">
        <v>28</v>
      </c>
      <c r="F377" s="78" t="s">
        <v>3</v>
      </c>
      <c r="G377" s="398"/>
      <c r="H377" s="398"/>
      <c r="I377" s="398"/>
      <c r="J377" s="131">
        <f>SUM(J378)</f>
        <v>1300</v>
      </c>
      <c r="K377" s="131">
        <f t="shared" ref="K377:K378" si="105">SUM(K378)</f>
        <v>0</v>
      </c>
    </row>
    <row r="378" spans="1:14" s="71" customFormat="1" ht="33" x14ac:dyDescent="0.3">
      <c r="A378" s="16"/>
      <c r="B378" s="41" t="s">
        <v>115</v>
      </c>
      <c r="C378" s="264" t="s">
        <v>110</v>
      </c>
      <c r="D378" s="264" t="s">
        <v>51</v>
      </c>
      <c r="E378" s="147" t="s">
        <v>28</v>
      </c>
      <c r="F378" s="62" t="s">
        <v>114</v>
      </c>
      <c r="G378" s="400"/>
      <c r="H378" s="400"/>
      <c r="I378" s="400"/>
      <c r="J378" s="92">
        <f>SUM(J379)</f>
        <v>1300</v>
      </c>
      <c r="K378" s="92">
        <f t="shared" si="105"/>
        <v>0</v>
      </c>
    </row>
    <row r="379" spans="1:14" s="8" customFormat="1" ht="17.25" x14ac:dyDescent="0.3">
      <c r="A379" s="14"/>
      <c r="B379" s="17" t="s">
        <v>214</v>
      </c>
      <c r="C379" s="97" t="s">
        <v>110</v>
      </c>
      <c r="D379" s="97" t="s">
        <v>51</v>
      </c>
      <c r="E379" s="151" t="s">
        <v>28</v>
      </c>
      <c r="F379" s="33" t="s">
        <v>114</v>
      </c>
      <c r="G379" s="224" t="s">
        <v>215</v>
      </c>
      <c r="H379" s="224" t="s">
        <v>1</v>
      </c>
      <c r="I379" s="224" t="s">
        <v>89</v>
      </c>
      <c r="J379" s="28">
        <v>1300</v>
      </c>
      <c r="K379" s="28">
        <v>0</v>
      </c>
    </row>
    <row r="380" spans="1:14" s="67" customFormat="1" ht="39" x14ac:dyDescent="0.25">
      <c r="A380" s="63" t="s">
        <v>351</v>
      </c>
      <c r="B380" s="64" t="s">
        <v>116</v>
      </c>
      <c r="C380" s="284" t="s">
        <v>110</v>
      </c>
      <c r="D380" s="284" t="s">
        <v>51</v>
      </c>
      <c r="E380" s="148" t="s">
        <v>43</v>
      </c>
      <c r="F380" s="78" t="s">
        <v>3</v>
      </c>
      <c r="G380" s="398"/>
      <c r="H380" s="398"/>
      <c r="I380" s="398"/>
      <c r="J380" s="131">
        <f>SUM(J381)</f>
        <v>5264</v>
      </c>
      <c r="K380" s="131">
        <f t="shared" ref="K380:K381" si="106">SUM(K381)</f>
        <v>0</v>
      </c>
    </row>
    <row r="381" spans="1:14" s="71" customFormat="1" ht="33" x14ac:dyDescent="0.3">
      <c r="A381" s="16"/>
      <c r="B381" s="41" t="s">
        <v>118</v>
      </c>
      <c r="C381" s="264" t="s">
        <v>110</v>
      </c>
      <c r="D381" s="264" t="s">
        <v>51</v>
      </c>
      <c r="E381" s="147" t="s">
        <v>43</v>
      </c>
      <c r="F381" s="62" t="s">
        <v>117</v>
      </c>
      <c r="G381" s="400"/>
      <c r="H381" s="400"/>
      <c r="I381" s="400"/>
      <c r="J381" s="92">
        <f>SUM(J382)</f>
        <v>5264</v>
      </c>
      <c r="K381" s="92">
        <f t="shared" si="106"/>
        <v>0</v>
      </c>
    </row>
    <row r="382" spans="1:14" s="8" customFormat="1" ht="17.25" x14ac:dyDescent="0.3">
      <c r="A382" s="14"/>
      <c r="B382" s="17" t="s">
        <v>225</v>
      </c>
      <c r="C382" s="97" t="s">
        <v>110</v>
      </c>
      <c r="D382" s="97" t="s">
        <v>51</v>
      </c>
      <c r="E382" s="151" t="s">
        <v>43</v>
      </c>
      <c r="F382" s="33" t="s">
        <v>117</v>
      </c>
      <c r="G382" s="224" t="s">
        <v>224</v>
      </c>
      <c r="H382" s="224" t="s">
        <v>101</v>
      </c>
      <c r="I382" s="224" t="s">
        <v>1</v>
      </c>
      <c r="J382" s="28">
        <v>5264</v>
      </c>
      <c r="K382" s="28">
        <v>0</v>
      </c>
      <c r="L382" s="8">
        <v>-4400</v>
      </c>
      <c r="M382" s="8">
        <v>-3000</v>
      </c>
      <c r="N382" s="8">
        <v>-3000</v>
      </c>
    </row>
    <row r="383" spans="1:14" s="79" customFormat="1" ht="39" x14ac:dyDescent="0.3">
      <c r="A383" s="63" t="s">
        <v>591</v>
      </c>
      <c r="B383" s="64" t="s">
        <v>261</v>
      </c>
      <c r="C383" s="284" t="s">
        <v>110</v>
      </c>
      <c r="D383" s="284" t="s">
        <v>51</v>
      </c>
      <c r="E383" s="148" t="s">
        <v>47</v>
      </c>
      <c r="F383" s="78" t="s">
        <v>3</v>
      </c>
      <c r="G383" s="424"/>
      <c r="H383" s="424"/>
      <c r="I383" s="424"/>
      <c r="J383" s="131">
        <f>SUM(J384)</f>
        <v>1000</v>
      </c>
      <c r="K383" s="131">
        <f t="shared" ref="K383:K384" si="107">SUM(K384)</f>
        <v>0</v>
      </c>
    </row>
    <row r="384" spans="1:14" s="71" customFormat="1" ht="33" x14ac:dyDescent="0.3">
      <c r="A384" s="16"/>
      <c r="B384" s="41" t="s">
        <v>262</v>
      </c>
      <c r="C384" s="264" t="s">
        <v>110</v>
      </c>
      <c r="D384" s="264" t="s">
        <v>51</v>
      </c>
      <c r="E384" s="147" t="s">
        <v>47</v>
      </c>
      <c r="F384" s="61" t="s">
        <v>263</v>
      </c>
      <c r="G384" s="367"/>
      <c r="H384" s="368"/>
      <c r="I384" s="369"/>
      <c r="J384" s="92">
        <f>SUM(J385)</f>
        <v>1000</v>
      </c>
      <c r="K384" s="92">
        <f t="shared" si="107"/>
        <v>0</v>
      </c>
    </row>
    <row r="385" spans="1:12" s="8" customFormat="1" ht="17.25" x14ac:dyDescent="0.3">
      <c r="A385" s="14"/>
      <c r="B385" s="17" t="s">
        <v>214</v>
      </c>
      <c r="C385" s="97" t="s">
        <v>110</v>
      </c>
      <c r="D385" s="97" t="s">
        <v>51</v>
      </c>
      <c r="E385" s="151" t="s">
        <v>47</v>
      </c>
      <c r="F385" s="33" t="s">
        <v>263</v>
      </c>
      <c r="G385" s="363" t="s">
        <v>215</v>
      </c>
      <c r="H385" s="363" t="s">
        <v>1</v>
      </c>
      <c r="I385" s="363" t="s">
        <v>101</v>
      </c>
      <c r="J385" s="28">
        <v>1000</v>
      </c>
      <c r="K385" s="28">
        <v>0</v>
      </c>
    </row>
    <row r="386" spans="1:12" s="2" customFormat="1" ht="75" x14ac:dyDescent="0.25">
      <c r="A386" s="13" t="s">
        <v>592</v>
      </c>
      <c r="B386" s="18" t="s">
        <v>119</v>
      </c>
      <c r="C386" s="123" t="s">
        <v>110</v>
      </c>
      <c r="D386" s="123" t="s">
        <v>85</v>
      </c>
      <c r="E386" s="152" t="s">
        <v>2</v>
      </c>
      <c r="F386" s="34" t="s">
        <v>3</v>
      </c>
      <c r="G386" s="399"/>
      <c r="H386" s="399"/>
      <c r="I386" s="399"/>
      <c r="J386" s="129">
        <f>+J387+J395+J398</f>
        <v>177986.4</v>
      </c>
      <c r="K386" s="129">
        <f>SUM(K387+K392+K395+K398)</f>
        <v>73614.899999999994</v>
      </c>
    </row>
    <row r="387" spans="1:12" s="67" customFormat="1" ht="58.5" x14ac:dyDescent="0.25">
      <c r="A387" s="63" t="s">
        <v>593</v>
      </c>
      <c r="B387" s="64" t="s">
        <v>120</v>
      </c>
      <c r="C387" s="284" t="s">
        <v>110</v>
      </c>
      <c r="D387" s="284" t="s">
        <v>85</v>
      </c>
      <c r="E387" s="148" t="s">
        <v>12</v>
      </c>
      <c r="F387" s="78" t="s">
        <v>3</v>
      </c>
      <c r="G387" s="398"/>
      <c r="H387" s="398"/>
      <c r="I387" s="398"/>
      <c r="J387" s="131">
        <f>SUM(J388+J390)</f>
        <v>40310</v>
      </c>
      <c r="K387" s="131">
        <f t="shared" ref="K387" si="108">SUM(K388+K390)</f>
        <v>24791.399999999998</v>
      </c>
    </row>
    <row r="388" spans="1:12" s="71" customFormat="1" ht="49.5" x14ac:dyDescent="0.3">
      <c r="A388" s="16"/>
      <c r="B388" s="41" t="s">
        <v>379</v>
      </c>
      <c r="C388" s="264" t="s">
        <v>110</v>
      </c>
      <c r="D388" s="264" t="s">
        <v>85</v>
      </c>
      <c r="E388" s="147" t="s">
        <v>12</v>
      </c>
      <c r="F388" s="62" t="s">
        <v>121</v>
      </c>
      <c r="G388" s="400"/>
      <c r="H388" s="400"/>
      <c r="I388" s="400"/>
      <c r="J388" s="92">
        <f>SUM(J389)</f>
        <v>15310</v>
      </c>
      <c r="K388" s="92">
        <f t="shared" ref="K388" si="109">SUM(K389)</f>
        <v>7654.8</v>
      </c>
    </row>
    <row r="389" spans="1:12" s="8" customFormat="1" ht="17.25" x14ac:dyDescent="0.3">
      <c r="A389" s="14"/>
      <c r="B389" s="17" t="s">
        <v>223</v>
      </c>
      <c r="C389" s="97" t="s">
        <v>110</v>
      </c>
      <c r="D389" s="97" t="s">
        <v>85</v>
      </c>
      <c r="E389" s="151" t="s">
        <v>12</v>
      </c>
      <c r="F389" s="33" t="s">
        <v>121</v>
      </c>
      <c r="G389" s="224" t="s">
        <v>222</v>
      </c>
      <c r="H389" s="224" t="s">
        <v>107</v>
      </c>
      <c r="I389" s="224" t="s">
        <v>1</v>
      </c>
      <c r="J389" s="28">
        <v>15310</v>
      </c>
      <c r="K389" s="28">
        <v>7654.8</v>
      </c>
    </row>
    <row r="390" spans="1:12" s="71" customFormat="1" ht="17.25" x14ac:dyDescent="0.3">
      <c r="A390" s="16"/>
      <c r="B390" s="41" t="s">
        <v>123</v>
      </c>
      <c r="C390" s="264" t="s">
        <v>110</v>
      </c>
      <c r="D390" s="264" t="s">
        <v>85</v>
      </c>
      <c r="E390" s="147" t="s">
        <v>12</v>
      </c>
      <c r="F390" s="62" t="s">
        <v>122</v>
      </c>
      <c r="G390" s="400"/>
      <c r="H390" s="400"/>
      <c r="I390" s="400"/>
      <c r="J390" s="92">
        <f>SUM(J391)</f>
        <v>25000</v>
      </c>
      <c r="K390" s="92">
        <f t="shared" ref="K390" si="110">SUM(K391)</f>
        <v>17136.599999999999</v>
      </c>
    </row>
    <row r="391" spans="1:12" s="8" customFormat="1" ht="22.15" customHeight="1" x14ac:dyDescent="0.3">
      <c r="A391" s="14"/>
      <c r="B391" s="17" t="s">
        <v>223</v>
      </c>
      <c r="C391" s="97" t="s">
        <v>110</v>
      </c>
      <c r="D391" s="97" t="s">
        <v>85</v>
      </c>
      <c r="E391" s="151" t="s">
        <v>12</v>
      </c>
      <c r="F391" s="33" t="s">
        <v>122</v>
      </c>
      <c r="G391" s="224" t="s">
        <v>222</v>
      </c>
      <c r="H391" s="224" t="s">
        <v>107</v>
      </c>
      <c r="I391" s="224" t="s">
        <v>1</v>
      </c>
      <c r="J391" s="28">
        <v>25000</v>
      </c>
      <c r="K391" s="28">
        <v>17136.599999999999</v>
      </c>
    </row>
    <row r="392" spans="1:12" s="67" customFormat="1" ht="0.6" customHeight="1" x14ac:dyDescent="0.25">
      <c r="A392" s="63" t="s">
        <v>235</v>
      </c>
      <c r="B392" s="64" t="s">
        <v>124</v>
      </c>
      <c r="C392" s="284" t="s">
        <v>110</v>
      </c>
      <c r="D392" s="284" t="s">
        <v>85</v>
      </c>
      <c r="E392" s="148" t="s">
        <v>7</v>
      </c>
      <c r="F392" s="78" t="s">
        <v>3</v>
      </c>
      <c r="G392" s="398"/>
      <c r="H392" s="398"/>
      <c r="I392" s="398"/>
      <c r="J392" s="131">
        <f>SUM(J393)</f>
        <v>0</v>
      </c>
      <c r="K392" s="131">
        <f t="shared" ref="K392:K393" si="111">SUM(K393)</f>
        <v>0</v>
      </c>
    </row>
    <row r="393" spans="1:12" s="71" customFormat="1" ht="18" customHeight="1" x14ac:dyDescent="0.3">
      <c r="A393" s="16"/>
      <c r="B393" s="41" t="s">
        <v>126</v>
      </c>
      <c r="C393" s="264" t="s">
        <v>110</v>
      </c>
      <c r="D393" s="264" t="s">
        <v>85</v>
      </c>
      <c r="E393" s="147" t="s">
        <v>7</v>
      </c>
      <c r="F393" s="62" t="s">
        <v>125</v>
      </c>
      <c r="G393" s="400"/>
      <c r="H393" s="400"/>
      <c r="I393" s="400"/>
      <c r="J393" s="92">
        <f>SUM(J394)</f>
        <v>0</v>
      </c>
      <c r="K393" s="92">
        <f t="shared" si="111"/>
        <v>0</v>
      </c>
    </row>
    <row r="394" spans="1:12" s="8" customFormat="1" ht="17.25" x14ac:dyDescent="0.3">
      <c r="A394" s="14"/>
      <c r="B394" s="17" t="s">
        <v>223</v>
      </c>
      <c r="C394" s="97" t="s">
        <v>110</v>
      </c>
      <c r="D394" s="97" t="s">
        <v>85</v>
      </c>
      <c r="E394" s="151" t="s">
        <v>7</v>
      </c>
      <c r="F394" s="33" t="s">
        <v>125</v>
      </c>
      <c r="G394" s="224" t="s">
        <v>222</v>
      </c>
      <c r="H394" s="224" t="s">
        <v>107</v>
      </c>
      <c r="I394" s="224" t="s">
        <v>12</v>
      </c>
      <c r="J394" s="28"/>
      <c r="K394" s="28"/>
    </row>
    <row r="395" spans="1:12" s="67" customFormat="1" ht="39" x14ac:dyDescent="0.25">
      <c r="A395" s="63" t="s">
        <v>594</v>
      </c>
      <c r="B395" s="64" t="s">
        <v>239</v>
      </c>
      <c r="C395" s="284" t="s">
        <v>110</v>
      </c>
      <c r="D395" s="284" t="s">
        <v>85</v>
      </c>
      <c r="E395" s="148" t="s">
        <v>28</v>
      </c>
      <c r="F395" s="78" t="s">
        <v>3</v>
      </c>
      <c r="G395" s="398"/>
      <c r="H395" s="398"/>
      <c r="I395" s="398"/>
      <c r="J395" s="131">
        <f>SUM(J396)</f>
        <v>270</v>
      </c>
      <c r="K395" s="131">
        <f t="shared" ref="K395:K399" si="112">SUM(K396)</f>
        <v>270</v>
      </c>
    </row>
    <row r="396" spans="1:12" s="71" customFormat="1" ht="82.5" x14ac:dyDescent="0.3">
      <c r="A396" s="16"/>
      <c r="B396" s="41" t="s">
        <v>240</v>
      </c>
      <c r="C396" s="264" t="s">
        <v>110</v>
      </c>
      <c r="D396" s="264" t="s">
        <v>85</v>
      </c>
      <c r="E396" s="147" t="s">
        <v>28</v>
      </c>
      <c r="F396" s="62" t="s">
        <v>238</v>
      </c>
      <c r="G396" s="400"/>
      <c r="H396" s="400"/>
      <c r="I396" s="400"/>
      <c r="J396" s="92">
        <f>SUM(J397)</f>
        <v>270</v>
      </c>
      <c r="K396" s="92">
        <f t="shared" si="112"/>
        <v>270</v>
      </c>
    </row>
    <row r="397" spans="1:12" s="8" customFormat="1" ht="17.25" x14ac:dyDescent="0.3">
      <c r="A397" s="14"/>
      <c r="B397" s="17" t="s">
        <v>223</v>
      </c>
      <c r="C397" s="97" t="s">
        <v>110</v>
      </c>
      <c r="D397" s="97" t="s">
        <v>85</v>
      </c>
      <c r="E397" s="151" t="s">
        <v>28</v>
      </c>
      <c r="F397" s="33" t="s">
        <v>238</v>
      </c>
      <c r="G397" s="224" t="s">
        <v>222</v>
      </c>
      <c r="H397" s="224" t="s">
        <v>107</v>
      </c>
      <c r="I397" s="224" t="s">
        <v>7</v>
      </c>
      <c r="J397" s="28">
        <v>270</v>
      </c>
      <c r="K397" s="28">
        <v>270</v>
      </c>
    </row>
    <row r="398" spans="1:12" s="67" customFormat="1" ht="78" x14ac:dyDescent="0.25">
      <c r="A398" s="63" t="s">
        <v>595</v>
      </c>
      <c r="B398" s="64" t="s">
        <v>297</v>
      </c>
      <c r="C398" s="284" t="s">
        <v>110</v>
      </c>
      <c r="D398" s="284" t="s">
        <v>85</v>
      </c>
      <c r="E398" s="148" t="s">
        <v>43</v>
      </c>
      <c r="F398" s="78" t="s">
        <v>3</v>
      </c>
      <c r="G398" s="398"/>
      <c r="H398" s="398"/>
      <c r="I398" s="398"/>
      <c r="J398" s="131">
        <f>SUM(J399)</f>
        <v>137406.39999999999</v>
      </c>
      <c r="K398" s="131">
        <f t="shared" si="112"/>
        <v>48553.5</v>
      </c>
    </row>
    <row r="399" spans="1:12" s="71" customFormat="1" ht="33" x14ac:dyDescent="0.3">
      <c r="A399" s="16"/>
      <c r="B399" s="41" t="s">
        <v>498</v>
      </c>
      <c r="C399" s="264" t="s">
        <v>110</v>
      </c>
      <c r="D399" s="264" t="s">
        <v>85</v>
      </c>
      <c r="E399" s="147" t="s">
        <v>43</v>
      </c>
      <c r="F399" s="62" t="s">
        <v>296</v>
      </c>
      <c r="G399" s="400"/>
      <c r="H399" s="400"/>
      <c r="I399" s="400"/>
      <c r="J399" s="92">
        <f>SUM(J400)</f>
        <v>137406.39999999999</v>
      </c>
      <c r="K399" s="92">
        <f t="shared" si="112"/>
        <v>48553.5</v>
      </c>
    </row>
    <row r="400" spans="1:12" s="8" customFormat="1" ht="17.25" x14ac:dyDescent="0.3">
      <c r="A400" s="14"/>
      <c r="B400" s="17" t="s">
        <v>223</v>
      </c>
      <c r="C400" s="97" t="s">
        <v>110</v>
      </c>
      <c r="D400" s="97" t="s">
        <v>85</v>
      </c>
      <c r="E400" s="151" t="s">
        <v>43</v>
      </c>
      <c r="F400" s="44" t="s">
        <v>296</v>
      </c>
      <c r="G400" s="224" t="s">
        <v>222</v>
      </c>
      <c r="H400" s="224" t="s">
        <v>107</v>
      </c>
      <c r="I400" s="224" t="s">
        <v>7</v>
      </c>
      <c r="J400" s="28">
        <v>137406.39999999999</v>
      </c>
      <c r="K400" s="28">
        <v>48553.5</v>
      </c>
      <c r="L400" s="8">
        <v>7907.8</v>
      </c>
    </row>
    <row r="401" spans="1:12" s="2" customFormat="1" ht="37.5" x14ac:dyDescent="0.25">
      <c r="A401" s="13" t="s">
        <v>596</v>
      </c>
      <c r="B401" s="18" t="s">
        <v>97</v>
      </c>
      <c r="C401" s="123" t="s">
        <v>110</v>
      </c>
      <c r="D401" s="123" t="s">
        <v>94</v>
      </c>
      <c r="E401" s="152" t="s">
        <v>2</v>
      </c>
      <c r="F401" s="34" t="s">
        <v>3</v>
      </c>
      <c r="G401" s="399"/>
      <c r="H401" s="399"/>
      <c r="I401" s="399"/>
      <c r="J401" s="129">
        <f>SUM(J402)</f>
        <v>18775</v>
      </c>
      <c r="K401" s="129">
        <f t="shared" ref="K401:K402" si="113">SUM(K402)</f>
        <v>8322.6999999999989</v>
      </c>
    </row>
    <row r="402" spans="1:12" s="67" customFormat="1" ht="58.5" x14ac:dyDescent="0.25">
      <c r="A402" s="63" t="s">
        <v>597</v>
      </c>
      <c r="B402" s="64" t="s">
        <v>127</v>
      </c>
      <c r="C402" s="284" t="s">
        <v>110</v>
      </c>
      <c r="D402" s="284" t="s">
        <v>94</v>
      </c>
      <c r="E402" s="148" t="s">
        <v>1</v>
      </c>
      <c r="F402" s="78" t="s">
        <v>3</v>
      </c>
      <c r="G402" s="398"/>
      <c r="H402" s="398"/>
      <c r="I402" s="398"/>
      <c r="J402" s="131">
        <f>SUM(J403)</f>
        <v>18775</v>
      </c>
      <c r="K402" s="131">
        <f t="shared" si="113"/>
        <v>8322.6999999999989</v>
      </c>
    </row>
    <row r="403" spans="1:12" s="71" customFormat="1" ht="17.25" x14ac:dyDescent="0.3">
      <c r="A403" s="16"/>
      <c r="B403" s="41" t="s">
        <v>129</v>
      </c>
      <c r="C403" s="264" t="s">
        <v>110</v>
      </c>
      <c r="D403" s="264" t="s">
        <v>94</v>
      </c>
      <c r="E403" s="147" t="s">
        <v>1</v>
      </c>
      <c r="F403" s="62" t="s">
        <v>128</v>
      </c>
      <c r="G403" s="400"/>
      <c r="H403" s="400"/>
      <c r="I403" s="400"/>
      <c r="J403" s="92">
        <f>SUM(J404:J406)</f>
        <v>18775</v>
      </c>
      <c r="K403" s="92">
        <f t="shared" ref="K403" si="114">SUM(K404:K406)</f>
        <v>8322.6999999999989</v>
      </c>
    </row>
    <row r="404" spans="1:12" s="8" customFormat="1" ht="33" x14ac:dyDescent="0.3">
      <c r="A404" s="14"/>
      <c r="B404" s="17" t="s">
        <v>212</v>
      </c>
      <c r="C404" s="97" t="s">
        <v>110</v>
      </c>
      <c r="D404" s="97" t="s">
        <v>94</v>
      </c>
      <c r="E404" s="151" t="s">
        <v>1</v>
      </c>
      <c r="F404" s="33" t="s">
        <v>128</v>
      </c>
      <c r="G404" s="224" t="s">
        <v>213</v>
      </c>
      <c r="H404" s="224" t="s">
        <v>1</v>
      </c>
      <c r="I404" s="224" t="s">
        <v>8</v>
      </c>
      <c r="J404" s="28">
        <v>16778</v>
      </c>
      <c r="K404" s="28">
        <v>7850.9</v>
      </c>
    </row>
    <row r="405" spans="1:12" s="8" customFormat="1" ht="17.25" x14ac:dyDescent="0.3">
      <c r="A405" s="14"/>
      <c r="B405" s="17" t="s">
        <v>210</v>
      </c>
      <c r="C405" s="97" t="s">
        <v>110</v>
      </c>
      <c r="D405" s="97" t="s">
        <v>94</v>
      </c>
      <c r="E405" s="151" t="s">
        <v>1</v>
      </c>
      <c r="F405" s="33" t="s">
        <v>128</v>
      </c>
      <c r="G405" s="224" t="s">
        <v>211</v>
      </c>
      <c r="H405" s="224" t="s">
        <v>1</v>
      </c>
      <c r="I405" s="224" t="s">
        <v>8</v>
      </c>
      <c r="J405" s="28">
        <v>1983</v>
      </c>
      <c r="K405" s="28">
        <v>470.9</v>
      </c>
    </row>
    <row r="406" spans="1:12" s="8" customFormat="1" ht="17.25" x14ac:dyDescent="0.3">
      <c r="A406" s="14"/>
      <c r="B406" s="17" t="s">
        <v>214</v>
      </c>
      <c r="C406" s="97" t="s">
        <v>110</v>
      </c>
      <c r="D406" s="97" t="s">
        <v>94</v>
      </c>
      <c r="E406" s="151" t="s">
        <v>1</v>
      </c>
      <c r="F406" s="33" t="s">
        <v>128</v>
      </c>
      <c r="G406" s="224" t="s">
        <v>215</v>
      </c>
      <c r="H406" s="224" t="s">
        <v>1</v>
      </c>
      <c r="I406" s="224" t="s">
        <v>8</v>
      </c>
      <c r="J406" s="28">
        <v>14</v>
      </c>
      <c r="K406" s="28">
        <v>0.9</v>
      </c>
    </row>
    <row r="407" spans="1:12" s="2" customFormat="1" ht="56.25" x14ac:dyDescent="0.25">
      <c r="A407" s="12" t="s">
        <v>101</v>
      </c>
      <c r="B407" s="20" t="s">
        <v>131</v>
      </c>
      <c r="C407" s="265" t="s">
        <v>130</v>
      </c>
      <c r="D407" s="265" t="s">
        <v>49</v>
      </c>
      <c r="E407" s="150" t="s">
        <v>2</v>
      </c>
      <c r="F407" s="35" t="s">
        <v>3</v>
      </c>
      <c r="G407" s="399"/>
      <c r="H407" s="399"/>
      <c r="I407" s="399"/>
      <c r="J407" s="130">
        <f>+J408+J413+J417+J440</f>
        <v>123211</v>
      </c>
      <c r="K407" s="130">
        <f>SUM(K408+K413+K417+K440)</f>
        <v>51711.3</v>
      </c>
    </row>
    <row r="408" spans="1:12" s="2" customFormat="1" ht="37.5" x14ac:dyDescent="0.25">
      <c r="A408" s="13" t="s">
        <v>202</v>
      </c>
      <c r="B408" s="18" t="s">
        <v>132</v>
      </c>
      <c r="C408" s="123" t="s">
        <v>130</v>
      </c>
      <c r="D408" s="123" t="s">
        <v>51</v>
      </c>
      <c r="E408" s="152" t="s">
        <v>2</v>
      </c>
      <c r="F408" s="34" t="s">
        <v>3</v>
      </c>
      <c r="G408" s="399"/>
      <c r="H408" s="399"/>
      <c r="I408" s="399"/>
      <c r="J408" s="129">
        <f>SUM(J409)</f>
        <v>74</v>
      </c>
      <c r="K408" s="129">
        <f t="shared" ref="K408:K409" si="115">SUM(K409)</f>
        <v>0</v>
      </c>
    </row>
    <row r="409" spans="1:12" s="67" customFormat="1" ht="19.5" x14ac:dyDescent="0.25">
      <c r="A409" s="63" t="s">
        <v>203</v>
      </c>
      <c r="B409" s="99" t="s">
        <v>334</v>
      </c>
      <c r="C409" s="284" t="s">
        <v>130</v>
      </c>
      <c r="D409" s="284" t="s">
        <v>51</v>
      </c>
      <c r="E409" s="148" t="s">
        <v>1</v>
      </c>
      <c r="F409" s="78" t="s">
        <v>3</v>
      </c>
      <c r="G409" s="398"/>
      <c r="H409" s="398"/>
      <c r="I409" s="398"/>
      <c r="J409" s="131">
        <f>SUM(J410)</f>
        <v>74</v>
      </c>
      <c r="K409" s="131">
        <f t="shared" si="115"/>
        <v>0</v>
      </c>
    </row>
    <row r="410" spans="1:12" s="8" customFormat="1" ht="17.25" x14ac:dyDescent="0.3">
      <c r="A410" s="14"/>
      <c r="B410" s="17" t="s">
        <v>129</v>
      </c>
      <c r="C410" s="97" t="s">
        <v>130</v>
      </c>
      <c r="D410" s="97" t="s">
        <v>51</v>
      </c>
      <c r="E410" s="151" t="s">
        <v>1</v>
      </c>
      <c r="F410" s="33" t="s">
        <v>128</v>
      </c>
      <c r="G410" s="408"/>
      <c r="H410" s="408"/>
      <c r="I410" s="408"/>
      <c r="J410" s="28">
        <f>SUM(J411:J412)</f>
        <v>74</v>
      </c>
      <c r="K410" s="28">
        <f t="shared" ref="K410" si="116">SUM(K411:K412)</f>
        <v>0</v>
      </c>
    </row>
    <row r="411" spans="1:12" s="8" customFormat="1" ht="33" x14ac:dyDescent="0.3">
      <c r="A411" s="14"/>
      <c r="B411" s="17" t="s">
        <v>212</v>
      </c>
      <c r="C411" s="97" t="s">
        <v>130</v>
      </c>
      <c r="D411" s="97" t="s">
        <v>51</v>
      </c>
      <c r="E411" s="151" t="s">
        <v>1</v>
      </c>
      <c r="F411" s="33" t="s">
        <v>128</v>
      </c>
      <c r="G411" s="224" t="s">
        <v>213</v>
      </c>
      <c r="H411" s="224" t="s">
        <v>1</v>
      </c>
      <c r="I411" s="224" t="s">
        <v>28</v>
      </c>
      <c r="J411" s="28">
        <v>12</v>
      </c>
      <c r="K411" s="28">
        <v>0</v>
      </c>
    </row>
    <row r="412" spans="1:12" s="8" customFormat="1" ht="17.25" x14ac:dyDescent="0.3">
      <c r="A412" s="14"/>
      <c r="B412" s="17" t="s">
        <v>210</v>
      </c>
      <c r="C412" s="97" t="s">
        <v>130</v>
      </c>
      <c r="D412" s="97" t="s">
        <v>51</v>
      </c>
      <c r="E412" s="151" t="s">
        <v>1</v>
      </c>
      <c r="F412" s="33" t="s">
        <v>128</v>
      </c>
      <c r="G412" s="224" t="s">
        <v>211</v>
      </c>
      <c r="H412" s="224" t="s">
        <v>1</v>
      </c>
      <c r="I412" s="224" t="s">
        <v>28</v>
      </c>
      <c r="J412" s="28">
        <v>62</v>
      </c>
      <c r="K412" s="28">
        <v>0</v>
      </c>
      <c r="L412" s="8">
        <v>17</v>
      </c>
    </row>
    <row r="413" spans="1:12" s="2" customFormat="1" x14ac:dyDescent="0.25">
      <c r="A413" s="13" t="s">
        <v>233</v>
      </c>
      <c r="B413" s="18" t="s">
        <v>133</v>
      </c>
      <c r="C413" s="123" t="s">
        <v>130</v>
      </c>
      <c r="D413" s="123" t="s">
        <v>85</v>
      </c>
      <c r="E413" s="152" t="s">
        <v>2</v>
      </c>
      <c r="F413" s="34" t="s">
        <v>3</v>
      </c>
      <c r="G413" s="399"/>
      <c r="H413" s="399"/>
      <c r="I413" s="399"/>
      <c r="J413" s="129">
        <f>SUM(J414)</f>
        <v>500</v>
      </c>
      <c r="K413" s="129">
        <f t="shared" ref="K413:K415" si="117">SUM(K414)</f>
        <v>14.4</v>
      </c>
    </row>
    <row r="414" spans="1:12" s="67" customFormat="1" ht="34.9" customHeight="1" x14ac:dyDescent="0.25">
      <c r="A414" s="63" t="s">
        <v>234</v>
      </c>
      <c r="B414" s="99" t="s">
        <v>335</v>
      </c>
      <c r="C414" s="284" t="s">
        <v>130</v>
      </c>
      <c r="D414" s="284" t="s">
        <v>85</v>
      </c>
      <c r="E414" s="148" t="s">
        <v>1</v>
      </c>
      <c r="F414" s="78" t="s">
        <v>3</v>
      </c>
      <c r="G414" s="398"/>
      <c r="H414" s="398"/>
      <c r="I414" s="398"/>
      <c r="J414" s="131">
        <f>SUM(J415)</f>
        <v>500</v>
      </c>
      <c r="K414" s="131">
        <f t="shared" si="117"/>
        <v>14.4</v>
      </c>
    </row>
    <row r="415" spans="1:12" s="8" customFormat="1" ht="17.25" x14ac:dyDescent="0.3">
      <c r="A415" s="14"/>
      <c r="B415" s="17" t="s">
        <v>129</v>
      </c>
      <c r="C415" s="261" t="s">
        <v>130</v>
      </c>
      <c r="D415" s="261" t="s">
        <v>85</v>
      </c>
      <c r="E415" s="30" t="s">
        <v>1</v>
      </c>
      <c r="F415" s="30" t="s">
        <v>128</v>
      </c>
      <c r="G415" s="408"/>
      <c r="H415" s="408"/>
      <c r="I415" s="408"/>
      <c r="J415" s="28">
        <f>SUM(J416)</f>
        <v>500</v>
      </c>
      <c r="K415" s="28">
        <f t="shared" si="117"/>
        <v>14.4</v>
      </c>
    </row>
    <row r="416" spans="1:12" s="8" customFormat="1" ht="17.25" x14ac:dyDescent="0.3">
      <c r="A416" s="14"/>
      <c r="B416" s="17" t="s">
        <v>210</v>
      </c>
      <c r="C416" s="97" t="s">
        <v>130</v>
      </c>
      <c r="D416" s="97" t="s">
        <v>85</v>
      </c>
      <c r="E416" s="151" t="s">
        <v>1</v>
      </c>
      <c r="F416" s="33" t="s">
        <v>128</v>
      </c>
      <c r="G416" s="224" t="s">
        <v>211</v>
      </c>
      <c r="H416" s="224" t="s">
        <v>1</v>
      </c>
      <c r="I416" s="224" t="s">
        <v>28</v>
      </c>
      <c r="J416" s="28">
        <v>500</v>
      </c>
      <c r="K416" s="28">
        <v>14.4</v>
      </c>
    </row>
    <row r="417" spans="1:14" s="2" customFormat="1" ht="56.25" x14ac:dyDescent="0.25">
      <c r="A417" s="13" t="s">
        <v>236</v>
      </c>
      <c r="B417" s="18" t="s">
        <v>134</v>
      </c>
      <c r="C417" s="123" t="s">
        <v>130</v>
      </c>
      <c r="D417" s="123" t="s">
        <v>94</v>
      </c>
      <c r="E417" s="152" t="s">
        <v>2</v>
      </c>
      <c r="F417" s="34" t="s">
        <v>3</v>
      </c>
      <c r="G417" s="399"/>
      <c r="H417" s="399"/>
      <c r="I417" s="399"/>
      <c r="J417" s="129">
        <f>SUM(J418)</f>
        <v>62193</v>
      </c>
      <c r="K417" s="129">
        <f t="shared" ref="K417" si="118">SUM(K418)</f>
        <v>24995.1</v>
      </c>
    </row>
    <row r="418" spans="1:14" s="67" customFormat="1" ht="58.5" x14ac:dyDescent="0.25">
      <c r="A418" s="63" t="s">
        <v>237</v>
      </c>
      <c r="B418" s="64" t="s">
        <v>135</v>
      </c>
      <c r="C418" s="284" t="s">
        <v>130</v>
      </c>
      <c r="D418" s="284" t="s">
        <v>94</v>
      </c>
      <c r="E418" s="148" t="s">
        <v>1</v>
      </c>
      <c r="F418" s="78" t="s">
        <v>3</v>
      </c>
      <c r="G418" s="398"/>
      <c r="H418" s="398"/>
      <c r="I418" s="398"/>
      <c r="J418" s="131">
        <f>J419+J427+J434+J437</f>
        <v>62193</v>
      </c>
      <c r="K418" s="131">
        <f>K419+K427+K434+K437</f>
        <v>24995.1</v>
      </c>
    </row>
    <row r="419" spans="1:14" s="71" customFormat="1" ht="17.25" x14ac:dyDescent="0.3">
      <c r="A419" s="16"/>
      <c r="B419" s="41" t="s">
        <v>129</v>
      </c>
      <c r="C419" s="264" t="s">
        <v>130</v>
      </c>
      <c r="D419" s="264" t="s">
        <v>94</v>
      </c>
      <c r="E419" s="147" t="s">
        <v>1</v>
      </c>
      <c r="F419" s="62" t="s">
        <v>128</v>
      </c>
      <c r="G419" s="400"/>
      <c r="H419" s="400"/>
      <c r="I419" s="400"/>
      <c r="J419" s="92">
        <f>SUM(J420:J426)</f>
        <v>57469</v>
      </c>
      <c r="K419" s="92">
        <f t="shared" ref="K419" si="119">SUM(K420:K426)</f>
        <v>22796.199999999997</v>
      </c>
    </row>
    <row r="420" spans="1:14" s="8" customFormat="1" ht="33" x14ac:dyDescent="0.3">
      <c r="A420" s="14"/>
      <c r="B420" s="17" t="s">
        <v>243</v>
      </c>
      <c r="C420" s="97" t="s">
        <v>130</v>
      </c>
      <c r="D420" s="97" t="s">
        <v>94</v>
      </c>
      <c r="E420" s="151" t="s">
        <v>1</v>
      </c>
      <c r="F420" s="33" t="s">
        <v>128</v>
      </c>
      <c r="G420" s="224" t="s">
        <v>213</v>
      </c>
      <c r="H420" s="224" t="s">
        <v>1</v>
      </c>
      <c r="I420" s="224" t="s">
        <v>12</v>
      </c>
      <c r="J420" s="28">
        <v>2954</v>
      </c>
      <c r="K420" s="28">
        <v>1474.3</v>
      </c>
    </row>
    <row r="421" spans="1:14" s="8" customFormat="1" ht="33" x14ac:dyDescent="0.3">
      <c r="A421" s="14"/>
      <c r="B421" s="17" t="s">
        <v>243</v>
      </c>
      <c r="C421" s="97" t="s">
        <v>130</v>
      </c>
      <c r="D421" s="97" t="s">
        <v>94</v>
      </c>
      <c r="E421" s="151" t="s">
        <v>1</v>
      </c>
      <c r="F421" s="33" t="s">
        <v>128</v>
      </c>
      <c r="G421" s="224" t="s">
        <v>213</v>
      </c>
      <c r="H421" s="224" t="s">
        <v>1</v>
      </c>
      <c r="I421" s="224" t="s">
        <v>7</v>
      </c>
      <c r="J421" s="28">
        <v>1311</v>
      </c>
      <c r="K421" s="28">
        <v>632.20000000000005</v>
      </c>
    </row>
    <row r="422" spans="1:14" s="8" customFormat="1" ht="14.45" customHeight="1" x14ac:dyDescent="0.3">
      <c r="A422" s="14"/>
      <c r="B422" s="17" t="s">
        <v>210</v>
      </c>
      <c r="C422" s="97" t="s">
        <v>130</v>
      </c>
      <c r="D422" s="97" t="s">
        <v>94</v>
      </c>
      <c r="E422" s="151" t="s">
        <v>1</v>
      </c>
      <c r="F422" s="33" t="s">
        <v>128</v>
      </c>
      <c r="G422" s="224" t="s">
        <v>211</v>
      </c>
      <c r="H422" s="224" t="s">
        <v>1</v>
      </c>
      <c r="I422" s="224" t="s">
        <v>7</v>
      </c>
      <c r="J422" s="28">
        <v>808</v>
      </c>
      <c r="K422" s="28">
        <v>281.5</v>
      </c>
    </row>
    <row r="423" spans="1:14" s="8" customFormat="1" ht="17.25" x14ac:dyDescent="0.3">
      <c r="A423" s="14"/>
      <c r="B423" s="17"/>
      <c r="C423" s="97"/>
      <c r="D423" s="97"/>
      <c r="E423" s="151"/>
      <c r="F423" s="33"/>
      <c r="G423" s="224"/>
      <c r="H423" s="224"/>
      <c r="I423" s="224"/>
      <c r="J423" s="28"/>
      <c r="K423" s="28"/>
    </row>
    <row r="424" spans="1:14" s="8" customFormat="1" ht="33" x14ac:dyDescent="0.3">
      <c r="A424" s="14"/>
      <c r="B424" s="17" t="s">
        <v>243</v>
      </c>
      <c r="C424" s="97" t="s">
        <v>130</v>
      </c>
      <c r="D424" s="97" t="s">
        <v>94</v>
      </c>
      <c r="E424" s="151" t="s">
        <v>1</v>
      </c>
      <c r="F424" s="33" t="s">
        <v>128</v>
      </c>
      <c r="G424" s="224" t="s">
        <v>213</v>
      </c>
      <c r="H424" s="224" t="s">
        <v>1</v>
      </c>
      <c r="I424" s="224" t="s">
        <v>28</v>
      </c>
      <c r="J424" s="28">
        <v>42887</v>
      </c>
      <c r="K424" s="28">
        <v>17660.099999999999</v>
      </c>
      <c r="L424" s="8">
        <v>-4100</v>
      </c>
      <c r="M424" s="8">
        <v>-4100</v>
      </c>
      <c r="N424" s="8">
        <v>-4100</v>
      </c>
    </row>
    <row r="425" spans="1:14" s="8" customFormat="1" ht="17.25" x14ac:dyDescent="0.3">
      <c r="A425" s="14"/>
      <c r="B425" s="17" t="s">
        <v>210</v>
      </c>
      <c r="C425" s="97" t="s">
        <v>130</v>
      </c>
      <c r="D425" s="97" t="s">
        <v>94</v>
      </c>
      <c r="E425" s="151" t="s">
        <v>1</v>
      </c>
      <c r="F425" s="33" t="s">
        <v>128</v>
      </c>
      <c r="G425" s="224" t="s">
        <v>211</v>
      </c>
      <c r="H425" s="224" t="s">
        <v>1</v>
      </c>
      <c r="I425" s="224" t="s">
        <v>28</v>
      </c>
      <c r="J425" s="28">
        <v>9427</v>
      </c>
      <c r="K425" s="28">
        <v>2735.3</v>
      </c>
      <c r="L425" s="8" t="s">
        <v>336</v>
      </c>
      <c r="M425" s="8">
        <v>267</v>
      </c>
    </row>
    <row r="426" spans="1:14" s="8" customFormat="1" ht="17.25" x14ac:dyDescent="0.3">
      <c r="A426" s="14"/>
      <c r="B426" s="17" t="s">
        <v>214</v>
      </c>
      <c r="C426" s="97" t="s">
        <v>130</v>
      </c>
      <c r="D426" s="97" t="s">
        <v>94</v>
      </c>
      <c r="E426" s="151" t="s">
        <v>1</v>
      </c>
      <c r="F426" s="33" t="s">
        <v>128</v>
      </c>
      <c r="G426" s="224" t="s">
        <v>215</v>
      </c>
      <c r="H426" s="224" t="s">
        <v>1</v>
      </c>
      <c r="I426" s="224" t="s">
        <v>28</v>
      </c>
      <c r="J426" s="28">
        <v>82</v>
      </c>
      <c r="K426" s="28">
        <v>12.8</v>
      </c>
    </row>
    <row r="427" spans="1:14" s="8" customFormat="1" ht="103.9" customHeight="1" x14ac:dyDescent="0.3">
      <c r="A427" s="14"/>
      <c r="B427" s="41" t="s">
        <v>380</v>
      </c>
      <c r="C427" s="264" t="s">
        <v>130</v>
      </c>
      <c r="D427" s="264" t="s">
        <v>94</v>
      </c>
      <c r="E427" s="147" t="s">
        <v>1</v>
      </c>
      <c r="F427" s="108" t="s">
        <v>355</v>
      </c>
      <c r="G427" s="410"/>
      <c r="H427" s="411"/>
      <c r="I427" s="412"/>
      <c r="J427" s="92">
        <f>J428+J431</f>
        <v>3823</v>
      </c>
      <c r="K427" s="92">
        <f>K428+K431</f>
        <v>1748.4</v>
      </c>
    </row>
    <row r="428" spans="1:14" s="71" customFormat="1" ht="82.5" x14ac:dyDescent="0.3">
      <c r="A428" s="16"/>
      <c r="B428" s="41" t="s">
        <v>381</v>
      </c>
      <c r="C428" s="264" t="s">
        <v>130</v>
      </c>
      <c r="D428" s="264" t="s">
        <v>94</v>
      </c>
      <c r="E428" s="147" t="s">
        <v>1</v>
      </c>
      <c r="F428" s="62" t="s">
        <v>347</v>
      </c>
      <c r="G428" s="400"/>
      <c r="H428" s="400"/>
      <c r="I428" s="400"/>
      <c r="J428" s="92">
        <f>J429+J430</f>
        <v>918</v>
      </c>
      <c r="K428" s="92">
        <f>K429+K430</f>
        <v>381.9</v>
      </c>
    </row>
    <row r="429" spans="1:14" s="8" customFormat="1" ht="33" x14ac:dyDescent="0.3">
      <c r="A429" s="14"/>
      <c r="B429" s="17" t="s">
        <v>243</v>
      </c>
      <c r="C429" s="97" t="s">
        <v>130</v>
      </c>
      <c r="D429" s="97" t="s">
        <v>94</v>
      </c>
      <c r="E429" s="151" t="s">
        <v>1</v>
      </c>
      <c r="F429" s="33" t="s">
        <v>347</v>
      </c>
      <c r="G429" s="224" t="s">
        <v>213</v>
      </c>
      <c r="H429" s="224" t="s">
        <v>1</v>
      </c>
      <c r="I429" s="224" t="s">
        <v>101</v>
      </c>
      <c r="J429" s="28">
        <v>914</v>
      </c>
      <c r="K429" s="28">
        <v>377.9</v>
      </c>
    </row>
    <row r="430" spans="1:14" s="8" customFormat="1" ht="24.6" customHeight="1" x14ac:dyDescent="0.3">
      <c r="A430" s="14"/>
      <c r="B430" s="17" t="s">
        <v>210</v>
      </c>
      <c r="C430" s="97" t="s">
        <v>130</v>
      </c>
      <c r="D430" s="97" t="s">
        <v>94</v>
      </c>
      <c r="E430" s="151" t="s">
        <v>1</v>
      </c>
      <c r="F430" s="33" t="s">
        <v>347</v>
      </c>
      <c r="G430" s="224" t="s">
        <v>211</v>
      </c>
      <c r="H430" s="224" t="s">
        <v>1</v>
      </c>
      <c r="I430" s="224" t="s">
        <v>101</v>
      </c>
      <c r="J430" s="28">
        <v>4</v>
      </c>
      <c r="K430" s="28">
        <v>4</v>
      </c>
    </row>
    <row r="431" spans="1:14" s="8" customFormat="1" ht="67.900000000000006" customHeight="1" x14ac:dyDescent="0.3">
      <c r="A431" s="14"/>
      <c r="B431" s="41" t="s">
        <v>382</v>
      </c>
      <c r="C431" s="264" t="s">
        <v>130</v>
      </c>
      <c r="D431" s="264" t="s">
        <v>94</v>
      </c>
      <c r="E431" s="147" t="s">
        <v>1</v>
      </c>
      <c r="F431" s="107" t="s">
        <v>348</v>
      </c>
      <c r="G431" s="224"/>
      <c r="H431" s="224"/>
      <c r="I431" s="224"/>
      <c r="J431" s="92">
        <f>J432+J433</f>
        <v>2905</v>
      </c>
      <c r="K431" s="92">
        <f>K432+K433</f>
        <v>1366.5</v>
      </c>
    </row>
    <row r="432" spans="1:14" s="8" customFormat="1" ht="33" x14ac:dyDescent="0.3">
      <c r="A432" s="14"/>
      <c r="B432" s="17" t="s">
        <v>243</v>
      </c>
      <c r="C432" s="97" t="s">
        <v>130</v>
      </c>
      <c r="D432" s="97" t="s">
        <v>94</v>
      </c>
      <c r="E432" s="151" t="s">
        <v>1</v>
      </c>
      <c r="F432" s="98" t="s">
        <v>348</v>
      </c>
      <c r="G432" s="224" t="s">
        <v>213</v>
      </c>
      <c r="H432" s="224" t="s">
        <v>1</v>
      </c>
      <c r="I432" s="224" t="s">
        <v>101</v>
      </c>
      <c r="J432" s="28">
        <v>2805</v>
      </c>
      <c r="K432" s="28">
        <v>1335.9</v>
      </c>
    </row>
    <row r="433" spans="1:14" s="8" customFormat="1" ht="17.25" x14ac:dyDescent="0.3">
      <c r="A433" s="14"/>
      <c r="B433" s="17" t="s">
        <v>210</v>
      </c>
      <c r="C433" s="97" t="s">
        <v>130</v>
      </c>
      <c r="D433" s="97" t="s">
        <v>94</v>
      </c>
      <c r="E433" s="151" t="s">
        <v>1</v>
      </c>
      <c r="F433" s="98" t="s">
        <v>348</v>
      </c>
      <c r="G433" s="224" t="s">
        <v>211</v>
      </c>
      <c r="H433" s="224" t="s">
        <v>1</v>
      </c>
      <c r="I433" s="224" t="s">
        <v>101</v>
      </c>
      <c r="J433" s="28">
        <v>100</v>
      </c>
      <c r="K433" s="28">
        <v>30.6</v>
      </c>
    </row>
    <row r="434" spans="1:14" s="71" customFormat="1" ht="49.5" x14ac:dyDescent="0.3">
      <c r="A434" s="16"/>
      <c r="B434" s="41" t="s">
        <v>137</v>
      </c>
      <c r="C434" s="264" t="s">
        <v>130</v>
      </c>
      <c r="D434" s="264" t="s">
        <v>94</v>
      </c>
      <c r="E434" s="147" t="s">
        <v>1</v>
      </c>
      <c r="F434" s="62" t="s">
        <v>136</v>
      </c>
      <c r="G434" s="400"/>
      <c r="H434" s="400"/>
      <c r="I434" s="400"/>
      <c r="J434" s="92">
        <f>SUM(J435:J436)</f>
        <v>501</v>
      </c>
      <c r="K434" s="92">
        <f t="shared" ref="K434" si="120">SUM(K435:K436)</f>
        <v>250.5</v>
      </c>
    </row>
    <row r="435" spans="1:14" s="8" customFormat="1" ht="33" x14ac:dyDescent="0.3">
      <c r="A435" s="14"/>
      <c r="B435" s="17" t="s">
        <v>243</v>
      </c>
      <c r="C435" s="97" t="s">
        <v>130</v>
      </c>
      <c r="D435" s="97" t="s">
        <v>94</v>
      </c>
      <c r="E435" s="151" t="s">
        <v>1</v>
      </c>
      <c r="F435" s="33" t="s">
        <v>136</v>
      </c>
      <c r="G435" s="224" t="s">
        <v>213</v>
      </c>
      <c r="H435" s="224" t="s">
        <v>1</v>
      </c>
      <c r="I435" s="224" t="s">
        <v>101</v>
      </c>
      <c r="J435" s="28">
        <v>492</v>
      </c>
      <c r="K435" s="28">
        <v>247.9</v>
      </c>
    </row>
    <row r="436" spans="1:14" s="8" customFormat="1" ht="17.25" x14ac:dyDescent="0.3">
      <c r="A436" s="14"/>
      <c r="B436" s="17" t="s">
        <v>210</v>
      </c>
      <c r="C436" s="97" t="s">
        <v>130</v>
      </c>
      <c r="D436" s="97" t="s">
        <v>94</v>
      </c>
      <c r="E436" s="151" t="s">
        <v>1</v>
      </c>
      <c r="F436" s="33" t="s">
        <v>136</v>
      </c>
      <c r="G436" s="224" t="s">
        <v>211</v>
      </c>
      <c r="H436" s="224" t="s">
        <v>1</v>
      </c>
      <c r="I436" s="224" t="s">
        <v>101</v>
      </c>
      <c r="J436" s="28">
        <v>9</v>
      </c>
      <c r="K436" s="28">
        <v>2.6</v>
      </c>
    </row>
    <row r="437" spans="1:14" s="71" customFormat="1" ht="33" x14ac:dyDescent="0.3">
      <c r="A437" s="16"/>
      <c r="B437" s="41" t="s">
        <v>139</v>
      </c>
      <c r="C437" s="264" t="s">
        <v>130</v>
      </c>
      <c r="D437" s="264" t="s">
        <v>94</v>
      </c>
      <c r="E437" s="147" t="s">
        <v>1</v>
      </c>
      <c r="F437" s="62" t="s">
        <v>138</v>
      </c>
      <c r="G437" s="400"/>
      <c r="H437" s="400"/>
      <c r="I437" s="400"/>
      <c r="J437" s="92">
        <f>SUM(J438:J439)</f>
        <v>400</v>
      </c>
      <c r="K437" s="92">
        <f t="shared" ref="K437" si="121">SUM(K438:K439)</f>
        <v>200</v>
      </c>
    </row>
    <row r="438" spans="1:14" s="8" customFormat="1" ht="33" x14ac:dyDescent="0.3">
      <c r="A438" s="14"/>
      <c r="B438" s="17" t="s">
        <v>243</v>
      </c>
      <c r="C438" s="97" t="s">
        <v>130</v>
      </c>
      <c r="D438" s="97" t="s">
        <v>94</v>
      </c>
      <c r="E438" s="151" t="s">
        <v>1</v>
      </c>
      <c r="F438" s="33" t="s">
        <v>138</v>
      </c>
      <c r="G438" s="224" t="s">
        <v>213</v>
      </c>
      <c r="H438" s="224" t="s">
        <v>1</v>
      </c>
      <c r="I438" s="224" t="s">
        <v>101</v>
      </c>
      <c r="J438" s="28">
        <v>385</v>
      </c>
      <c r="K438" s="28">
        <v>194.2</v>
      </c>
    </row>
    <row r="439" spans="1:14" s="8" customFormat="1" ht="17.25" x14ac:dyDescent="0.3">
      <c r="A439" s="14"/>
      <c r="B439" s="17" t="s">
        <v>210</v>
      </c>
      <c r="C439" s="97" t="s">
        <v>130</v>
      </c>
      <c r="D439" s="97" t="s">
        <v>94</v>
      </c>
      <c r="E439" s="151" t="s">
        <v>1</v>
      </c>
      <c r="F439" s="33" t="s">
        <v>138</v>
      </c>
      <c r="G439" s="224" t="s">
        <v>211</v>
      </c>
      <c r="H439" s="224" t="s">
        <v>1</v>
      </c>
      <c r="I439" s="224" t="s">
        <v>101</v>
      </c>
      <c r="J439" s="28">
        <v>15</v>
      </c>
      <c r="K439" s="28">
        <v>5.8</v>
      </c>
    </row>
    <row r="440" spans="1:14" s="2" customFormat="1" ht="36.6" customHeight="1" x14ac:dyDescent="0.25">
      <c r="A440" s="13" t="s">
        <v>598</v>
      </c>
      <c r="B440" s="18" t="s">
        <v>573</v>
      </c>
      <c r="C440" s="123" t="s">
        <v>130</v>
      </c>
      <c r="D440" s="123" t="s">
        <v>96</v>
      </c>
      <c r="E440" s="152" t="s">
        <v>2</v>
      </c>
      <c r="F440" s="34" t="s">
        <v>3</v>
      </c>
      <c r="G440" s="399"/>
      <c r="H440" s="399"/>
      <c r="I440" s="399"/>
      <c r="J440" s="129">
        <f>+J441+J447</f>
        <v>60444</v>
      </c>
      <c r="K440" s="129">
        <f t="shared" ref="K440" si="122">+K441+K447</f>
        <v>26701.800000000003</v>
      </c>
    </row>
    <row r="441" spans="1:14" s="67" customFormat="1" ht="39" x14ac:dyDescent="0.25">
      <c r="A441" s="63" t="s">
        <v>599</v>
      </c>
      <c r="B441" s="64" t="s">
        <v>140</v>
      </c>
      <c r="C441" s="284" t="s">
        <v>130</v>
      </c>
      <c r="D441" s="284" t="s">
        <v>96</v>
      </c>
      <c r="E441" s="148" t="s">
        <v>1</v>
      </c>
      <c r="F441" s="78" t="s">
        <v>3</v>
      </c>
      <c r="G441" s="398"/>
      <c r="H441" s="398"/>
      <c r="I441" s="398"/>
      <c r="J441" s="131">
        <f>SUM(J442)</f>
        <v>52325</v>
      </c>
      <c r="K441" s="131">
        <f t="shared" ref="K441" si="123">SUM(K442)</f>
        <v>22813.4</v>
      </c>
    </row>
    <row r="442" spans="1:14" s="71" customFormat="1" ht="33" x14ac:dyDescent="0.3">
      <c r="A442" s="16"/>
      <c r="B442" s="41" t="s">
        <v>17</v>
      </c>
      <c r="C442" s="264" t="s">
        <v>130</v>
      </c>
      <c r="D442" s="264" t="s">
        <v>96</v>
      </c>
      <c r="E442" s="147" t="s">
        <v>1</v>
      </c>
      <c r="F442" s="62" t="s">
        <v>16</v>
      </c>
      <c r="G442" s="400"/>
      <c r="H442" s="400"/>
      <c r="I442" s="400"/>
      <c r="J442" s="92">
        <f>SUM(J443:J446)</f>
        <v>52325</v>
      </c>
      <c r="K442" s="92">
        <f t="shared" ref="K442" si="124">SUM(K443:K446)</f>
        <v>22813.4</v>
      </c>
    </row>
    <row r="443" spans="1:14" s="8" customFormat="1" ht="33" x14ac:dyDescent="0.3">
      <c r="A443" s="14"/>
      <c r="B443" s="17" t="s">
        <v>243</v>
      </c>
      <c r="C443" s="97" t="s">
        <v>130</v>
      </c>
      <c r="D443" s="97" t="s">
        <v>96</v>
      </c>
      <c r="E443" s="151" t="s">
        <v>1</v>
      </c>
      <c r="F443" s="33" t="s">
        <v>16</v>
      </c>
      <c r="G443" s="224" t="s">
        <v>213</v>
      </c>
      <c r="H443" s="224" t="s">
        <v>1</v>
      </c>
      <c r="I443" s="224" t="s">
        <v>101</v>
      </c>
      <c r="J443" s="28">
        <v>36030</v>
      </c>
      <c r="K443" s="28">
        <v>17105.5</v>
      </c>
      <c r="L443" s="8">
        <v>2331</v>
      </c>
      <c r="M443" s="8">
        <v>2419</v>
      </c>
      <c r="N443" s="8">
        <v>2517</v>
      </c>
    </row>
    <row r="444" spans="1:14" s="8" customFormat="1" ht="17.25" x14ac:dyDescent="0.3">
      <c r="A444" s="14"/>
      <c r="B444" s="17" t="s">
        <v>210</v>
      </c>
      <c r="C444" s="97" t="s">
        <v>130</v>
      </c>
      <c r="D444" s="97" t="s">
        <v>96</v>
      </c>
      <c r="E444" s="151" t="s">
        <v>1</v>
      </c>
      <c r="F444" s="33" t="s">
        <v>16</v>
      </c>
      <c r="G444" s="224" t="s">
        <v>211</v>
      </c>
      <c r="H444" s="224" t="s">
        <v>1</v>
      </c>
      <c r="I444" s="224" t="s">
        <v>101</v>
      </c>
      <c r="J444" s="28">
        <v>16268</v>
      </c>
      <c r="K444" s="28">
        <v>5706.9</v>
      </c>
      <c r="L444" s="8">
        <f>-2158-966</f>
        <v>-3124</v>
      </c>
      <c r="M444" s="8">
        <v>-966</v>
      </c>
      <c r="N444" s="8">
        <v>-966</v>
      </c>
    </row>
    <row r="445" spans="1:14" s="8" customFormat="1" ht="17.25" x14ac:dyDescent="0.3">
      <c r="A445" s="14"/>
      <c r="B445" s="17"/>
      <c r="C445" s="97"/>
      <c r="D445" s="97"/>
      <c r="E445" s="237"/>
      <c r="F445" s="237"/>
      <c r="G445" s="224"/>
      <c r="H445" s="224"/>
      <c r="I445" s="224"/>
      <c r="J445" s="28"/>
      <c r="K445" s="28"/>
    </row>
    <row r="446" spans="1:14" s="8" customFormat="1" ht="17.25" x14ac:dyDescent="0.3">
      <c r="A446" s="14"/>
      <c r="B446" s="17" t="s">
        <v>214</v>
      </c>
      <c r="C446" s="97" t="s">
        <v>130</v>
      </c>
      <c r="D446" s="97" t="s">
        <v>96</v>
      </c>
      <c r="E446" s="151" t="s">
        <v>1</v>
      </c>
      <c r="F446" s="33" t="s">
        <v>16</v>
      </c>
      <c r="G446" s="224" t="s">
        <v>215</v>
      </c>
      <c r="H446" s="224" t="s">
        <v>1</v>
      </c>
      <c r="I446" s="224" t="s">
        <v>101</v>
      </c>
      <c r="J446" s="28">
        <v>27</v>
      </c>
      <c r="K446" s="28">
        <v>1</v>
      </c>
    </row>
    <row r="447" spans="1:14" s="8" customFormat="1" ht="58.5" x14ac:dyDescent="0.3">
      <c r="A447" s="63" t="s">
        <v>600</v>
      </c>
      <c r="B447" s="64" t="s">
        <v>489</v>
      </c>
      <c r="C447" s="284" t="s">
        <v>130</v>
      </c>
      <c r="D447" s="284" t="s">
        <v>96</v>
      </c>
      <c r="E447" s="239" t="s">
        <v>12</v>
      </c>
      <c r="F447" s="239" t="s">
        <v>3</v>
      </c>
      <c r="G447" s="398"/>
      <c r="H447" s="398"/>
      <c r="I447" s="398"/>
      <c r="J447" s="131">
        <f>SUM(J448)</f>
        <v>8119</v>
      </c>
      <c r="K447" s="131">
        <f t="shared" ref="K447" si="125">SUM(K448)</f>
        <v>3888.3999999999996</v>
      </c>
    </row>
    <row r="448" spans="1:14" s="8" customFormat="1" ht="33" x14ac:dyDescent="0.3">
      <c r="A448" s="14"/>
      <c r="B448" s="41" t="s">
        <v>17</v>
      </c>
      <c r="C448" s="264" t="s">
        <v>130</v>
      </c>
      <c r="D448" s="264" t="s">
        <v>96</v>
      </c>
      <c r="E448" s="240" t="s">
        <v>12</v>
      </c>
      <c r="F448" s="240" t="s">
        <v>16</v>
      </c>
      <c r="G448" s="400"/>
      <c r="H448" s="400"/>
      <c r="I448" s="400"/>
      <c r="J448" s="92">
        <f>SUM(J449:J452)</f>
        <v>8119</v>
      </c>
      <c r="K448" s="92">
        <f t="shared" ref="K448" si="126">SUM(K449:K452)</f>
        <v>3888.3999999999996</v>
      </c>
    </row>
    <row r="449" spans="1:11" s="8" customFormat="1" ht="33" x14ac:dyDescent="0.3">
      <c r="A449" s="14"/>
      <c r="B449" s="17" t="s">
        <v>243</v>
      </c>
      <c r="C449" s="97" t="s">
        <v>130</v>
      </c>
      <c r="D449" s="97" t="s">
        <v>96</v>
      </c>
      <c r="E449" s="241" t="s">
        <v>12</v>
      </c>
      <c r="F449" s="241" t="s">
        <v>16</v>
      </c>
      <c r="G449" s="224" t="s">
        <v>213</v>
      </c>
      <c r="H449" s="224" t="s">
        <v>1</v>
      </c>
      <c r="I449" s="224" t="s">
        <v>101</v>
      </c>
      <c r="J449" s="28">
        <v>7184</v>
      </c>
      <c r="K449" s="28">
        <v>3328.2</v>
      </c>
    </row>
    <row r="450" spans="1:11" s="8" customFormat="1" ht="16.899999999999999" customHeight="1" x14ac:dyDescent="0.3">
      <c r="A450" s="14"/>
      <c r="B450" s="17" t="s">
        <v>210</v>
      </c>
      <c r="C450" s="97" t="s">
        <v>130</v>
      </c>
      <c r="D450" s="97" t="s">
        <v>96</v>
      </c>
      <c r="E450" s="241" t="s">
        <v>12</v>
      </c>
      <c r="F450" s="241" t="s">
        <v>16</v>
      </c>
      <c r="G450" s="224" t="s">
        <v>211</v>
      </c>
      <c r="H450" s="224" t="s">
        <v>1</v>
      </c>
      <c r="I450" s="224" t="s">
        <v>101</v>
      </c>
      <c r="J450" s="28">
        <v>934</v>
      </c>
      <c r="K450" s="28">
        <v>559.20000000000005</v>
      </c>
    </row>
    <row r="451" spans="1:11" s="8" customFormat="1" ht="17.25" x14ac:dyDescent="0.3">
      <c r="A451" s="14"/>
      <c r="B451" s="17"/>
      <c r="C451" s="97"/>
      <c r="D451" s="97"/>
      <c r="E451" s="241"/>
      <c r="F451" s="241"/>
      <c r="G451" s="224"/>
      <c r="H451" s="224"/>
      <c r="I451" s="224"/>
      <c r="J451" s="28"/>
      <c r="K451" s="28"/>
    </row>
    <row r="452" spans="1:11" s="8" customFormat="1" ht="17.25" x14ac:dyDescent="0.3">
      <c r="A452" s="14"/>
      <c r="B452" s="17" t="s">
        <v>214</v>
      </c>
      <c r="C452" s="97" t="s">
        <v>130</v>
      </c>
      <c r="D452" s="97" t="s">
        <v>96</v>
      </c>
      <c r="E452" s="241" t="s">
        <v>12</v>
      </c>
      <c r="F452" s="241" t="s">
        <v>16</v>
      </c>
      <c r="G452" s="224" t="s">
        <v>215</v>
      </c>
      <c r="H452" s="224" t="s">
        <v>1</v>
      </c>
      <c r="I452" s="224" t="s">
        <v>101</v>
      </c>
      <c r="J452" s="28">
        <v>1</v>
      </c>
      <c r="K452" s="28">
        <v>1</v>
      </c>
    </row>
    <row r="453" spans="1:11" s="2" customFormat="1" ht="75" x14ac:dyDescent="0.25">
      <c r="A453" s="12" t="s">
        <v>107</v>
      </c>
      <c r="B453" s="20" t="s">
        <v>142</v>
      </c>
      <c r="C453" s="265" t="s">
        <v>141</v>
      </c>
      <c r="D453" s="265" t="s">
        <v>49</v>
      </c>
      <c r="E453" s="150" t="s">
        <v>2</v>
      </c>
      <c r="F453" s="35" t="s">
        <v>3</v>
      </c>
      <c r="G453" s="399"/>
      <c r="H453" s="399"/>
      <c r="I453" s="399"/>
      <c r="J453" s="130">
        <f>+J454+J461</f>
        <v>18829.2</v>
      </c>
      <c r="K453" s="130">
        <f>+K454+K461</f>
        <v>14162.4</v>
      </c>
    </row>
    <row r="454" spans="1:11" s="2" customFormat="1" ht="56.25" x14ac:dyDescent="0.25">
      <c r="A454" s="13" t="s">
        <v>204</v>
      </c>
      <c r="B454" s="18" t="s">
        <v>143</v>
      </c>
      <c r="C454" s="123" t="s">
        <v>141</v>
      </c>
      <c r="D454" s="123" t="s">
        <v>51</v>
      </c>
      <c r="E454" s="152" t="s">
        <v>2</v>
      </c>
      <c r="F454" s="34" t="s">
        <v>3</v>
      </c>
      <c r="G454" s="399"/>
      <c r="H454" s="399"/>
      <c r="I454" s="399"/>
      <c r="J454" s="129">
        <f>SUM(J455)</f>
        <v>11029.2</v>
      </c>
      <c r="K454" s="129">
        <f>SUM(K455)</f>
        <v>10865.4</v>
      </c>
    </row>
    <row r="455" spans="1:11" s="67" customFormat="1" ht="58.5" x14ac:dyDescent="0.25">
      <c r="A455" s="63" t="s">
        <v>205</v>
      </c>
      <c r="B455" s="64" t="s">
        <v>144</v>
      </c>
      <c r="C455" s="284" t="s">
        <v>141</v>
      </c>
      <c r="D455" s="284" t="s">
        <v>51</v>
      </c>
      <c r="E455" s="148" t="s">
        <v>1</v>
      </c>
      <c r="F455" s="78" t="s">
        <v>3</v>
      </c>
      <c r="G455" s="398"/>
      <c r="H455" s="398"/>
      <c r="I455" s="398"/>
      <c r="J455" s="131">
        <f>SUM(J456)</f>
        <v>11029.2</v>
      </c>
      <c r="K455" s="131">
        <f>SUM(K456)</f>
        <v>10865.4</v>
      </c>
    </row>
    <row r="456" spans="1:11" s="71" customFormat="1" ht="43.5" customHeight="1" x14ac:dyDescent="0.3">
      <c r="A456" s="16"/>
      <c r="B456" s="41" t="s">
        <v>276</v>
      </c>
      <c r="C456" s="264" t="s">
        <v>141</v>
      </c>
      <c r="D456" s="264" t="s">
        <v>51</v>
      </c>
      <c r="E456" s="147" t="s">
        <v>1</v>
      </c>
      <c r="F456" s="62" t="s">
        <v>301</v>
      </c>
      <c r="G456" s="400"/>
      <c r="H456" s="400"/>
      <c r="I456" s="400"/>
      <c r="J456" s="92">
        <f>SUM(J457:J460)</f>
        <v>11029.2</v>
      </c>
      <c r="K456" s="92">
        <f>SUM(K457:K460)</f>
        <v>10865.4</v>
      </c>
    </row>
    <row r="457" spans="1:11" s="8" customFormat="1" ht="17.25" x14ac:dyDescent="0.3">
      <c r="A457" s="16"/>
      <c r="B457" s="17" t="s">
        <v>322</v>
      </c>
      <c r="C457" s="97" t="s">
        <v>141</v>
      </c>
      <c r="D457" s="97" t="s">
        <v>51</v>
      </c>
      <c r="E457" s="151" t="s">
        <v>1</v>
      </c>
      <c r="F457" s="47" t="s">
        <v>301</v>
      </c>
      <c r="G457" s="224" t="s">
        <v>218</v>
      </c>
      <c r="H457" s="224" t="s">
        <v>86</v>
      </c>
      <c r="I457" s="224" t="s">
        <v>28</v>
      </c>
      <c r="J457" s="28"/>
      <c r="K457" s="28"/>
    </row>
    <row r="458" spans="1:11" s="8" customFormat="1" x14ac:dyDescent="0.3">
      <c r="A458" s="16"/>
      <c r="B458" s="17" t="s">
        <v>322</v>
      </c>
      <c r="C458" s="97" t="s">
        <v>141</v>
      </c>
      <c r="D458" s="97" t="s">
        <v>51</v>
      </c>
      <c r="E458" s="343" t="s">
        <v>1</v>
      </c>
      <c r="F458" s="343" t="s">
        <v>301</v>
      </c>
      <c r="G458" s="224" t="s">
        <v>218</v>
      </c>
      <c r="H458" s="224" t="s">
        <v>86</v>
      </c>
      <c r="I458" s="224" t="s">
        <v>28</v>
      </c>
      <c r="J458" s="190">
        <v>2983.5</v>
      </c>
      <c r="K458" s="28">
        <v>2983.5</v>
      </c>
    </row>
    <row r="459" spans="1:11" s="8" customFormat="1" x14ac:dyDescent="0.3">
      <c r="A459" s="16"/>
      <c r="B459" s="17" t="s">
        <v>323</v>
      </c>
      <c r="C459" s="97" t="s">
        <v>141</v>
      </c>
      <c r="D459" s="97" t="s">
        <v>51</v>
      </c>
      <c r="E459" s="151" t="s">
        <v>1</v>
      </c>
      <c r="F459" s="47" t="s">
        <v>301</v>
      </c>
      <c r="G459" s="224" t="s">
        <v>218</v>
      </c>
      <c r="H459" s="224" t="s">
        <v>86</v>
      </c>
      <c r="I459" s="224" t="s">
        <v>28</v>
      </c>
      <c r="J459" s="190">
        <v>5881.9</v>
      </c>
      <c r="K459" s="28">
        <v>5881.9</v>
      </c>
    </row>
    <row r="460" spans="1:11" s="8" customFormat="1" ht="18.75" customHeight="1" x14ac:dyDescent="0.3">
      <c r="A460" s="16"/>
      <c r="B460" s="17" t="s">
        <v>324</v>
      </c>
      <c r="C460" s="97" t="s">
        <v>141</v>
      </c>
      <c r="D460" s="97" t="s">
        <v>51</v>
      </c>
      <c r="E460" s="151" t="s">
        <v>1</v>
      </c>
      <c r="F460" s="47" t="s">
        <v>301</v>
      </c>
      <c r="G460" s="224" t="s">
        <v>218</v>
      </c>
      <c r="H460" s="224" t="s">
        <v>86</v>
      </c>
      <c r="I460" s="224" t="s">
        <v>28</v>
      </c>
      <c r="J460" s="190">
        <v>2163.8000000000002</v>
      </c>
      <c r="K460" s="28">
        <v>2000</v>
      </c>
    </row>
    <row r="461" spans="1:11" s="2" customFormat="1" ht="37.5" x14ac:dyDescent="0.25">
      <c r="A461" s="13" t="s">
        <v>206</v>
      </c>
      <c r="B461" s="18" t="s">
        <v>486</v>
      </c>
      <c r="C461" s="123" t="s">
        <v>141</v>
      </c>
      <c r="D461" s="123" t="s">
        <v>85</v>
      </c>
      <c r="E461" s="236" t="s">
        <v>2</v>
      </c>
      <c r="F461" s="236" t="s">
        <v>3</v>
      </c>
      <c r="G461" s="399"/>
      <c r="H461" s="399"/>
      <c r="I461" s="399"/>
      <c r="J461" s="129">
        <f>SUM(J462)</f>
        <v>7800</v>
      </c>
      <c r="K461" s="129">
        <f t="shared" ref="K461:K462" si="127">SUM(K462)</f>
        <v>3297</v>
      </c>
    </row>
    <row r="462" spans="1:11" s="67" customFormat="1" ht="39" x14ac:dyDescent="0.25">
      <c r="A462" s="63" t="s">
        <v>207</v>
      </c>
      <c r="B462" s="64" t="s">
        <v>490</v>
      </c>
      <c r="C462" s="284" t="s">
        <v>141</v>
      </c>
      <c r="D462" s="284" t="s">
        <v>51</v>
      </c>
      <c r="E462" s="235" t="s">
        <v>1</v>
      </c>
      <c r="F462" s="235" t="s">
        <v>3</v>
      </c>
      <c r="G462" s="398"/>
      <c r="H462" s="398"/>
      <c r="I462" s="398"/>
      <c r="J462" s="131">
        <f>SUM(J463)</f>
        <v>7800</v>
      </c>
      <c r="K462" s="131">
        <f t="shared" si="127"/>
        <v>3297</v>
      </c>
    </row>
    <row r="463" spans="1:11" s="8" customFormat="1" ht="18.600000000000001" customHeight="1" x14ac:dyDescent="0.3">
      <c r="A463" s="16"/>
      <c r="B463" s="17" t="s">
        <v>34</v>
      </c>
      <c r="C463" s="97" t="s">
        <v>141</v>
      </c>
      <c r="D463" s="97" t="s">
        <v>85</v>
      </c>
      <c r="E463" s="237" t="s">
        <v>1</v>
      </c>
      <c r="F463" s="237" t="s">
        <v>82</v>
      </c>
      <c r="G463" s="224" t="s">
        <v>217</v>
      </c>
      <c r="H463" s="224" t="s">
        <v>43</v>
      </c>
      <c r="I463" s="224" t="s">
        <v>43</v>
      </c>
      <c r="J463" s="28">
        <v>7800</v>
      </c>
      <c r="K463" s="28">
        <v>3297</v>
      </c>
    </row>
    <row r="464" spans="1:11" s="8" customFormat="1" ht="66" customHeight="1" x14ac:dyDescent="0.3">
      <c r="A464" s="170" t="s">
        <v>110</v>
      </c>
      <c r="B464" s="20" t="s">
        <v>499</v>
      </c>
      <c r="C464" s="265" t="s">
        <v>271</v>
      </c>
      <c r="D464" s="265" t="s">
        <v>49</v>
      </c>
      <c r="E464" s="180" t="s">
        <v>2</v>
      </c>
      <c r="F464" s="217" t="s">
        <v>3</v>
      </c>
      <c r="G464" s="431"/>
      <c r="H464" s="432"/>
      <c r="I464" s="433"/>
      <c r="J464" s="182">
        <f>SUM(J465)</f>
        <v>13.7</v>
      </c>
      <c r="K464" s="182">
        <f t="shared" ref="K464:K466" si="128">SUM(K465)</f>
        <v>0</v>
      </c>
    </row>
    <row r="465" spans="1:16" s="8" customFormat="1" ht="33" customHeight="1" x14ac:dyDescent="0.3">
      <c r="A465" s="101" t="s">
        <v>208</v>
      </c>
      <c r="B465" s="37" t="s">
        <v>500</v>
      </c>
      <c r="C465" s="123" t="s">
        <v>271</v>
      </c>
      <c r="D465" s="123" t="s">
        <v>51</v>
      </c>
      <c r="E465" s="185" t="s">
        <v>2</v>
      </c>
      <c r="F465" s="216" t="s">
        <v>3</v>
      </c>
      <c r="G465" s="434"/>
      <c r="H465" s="435"/>
      <c r="I465" s="436"/>
      <c r="J465" s="26">
        <f>SUM(J466)</f>
        <v>13.7</v>
      </c>
      <c r="K465" s="26">
        <f t="shared" si="128"/>
        <v>0</v>
      </c>
    </row>
    <row r="466" spans="1:16" s="8" customFormat="1" ht="39" customHeight="1" x14ac:dyDescent="0.3">
      <c r="A466" s="173" t="s">
        <v>209</v>
      </c>
      <c r="B466" s="174" t="s">
        <v>501</v>
      </c>
      <c r="C466" s="287" t="s">
        <v>271</v>
      </c>
      <c r="D466" s="287" t="s">
        <v>51</v>
      </c>
      <c r="E466" s="219" t="s">
        <v>1</v>
      </c>
      <c r="F466" s="218" t="s">
        <v>3</v>
      </c>
      <c r="G466" s="437"/>
      <c r="H466" s="438"/>
      <c r="I466" s="439"/>
      <c r="J466" s="220">
        <f>SUM(J467)</f>
        <v>13.7</v>
      </c>
      <c r="K466" s="220">
        <f t="shared" si="128"/>
        <v>0</v>
      </c>
    </row>
    <row r="467" spans="1:16" s="8" customFormat="1" ht="35.450000000000003" customHeight="1" x14ac:dyDescent="0.3">
      <c r="A467" s="16"/>
      <c r="B467" s="53" t="s">
        <v>502</v>
      </c>
      <c r="C467" s="288" t="s">
        <v>271</v>
      </c>
      <c r="D467" s="288" t="s">
        <v>51</v>
      </c>
      <c r="E467" s="196" t="s">
        <v>1</v>
      </c>
      <c r="F467" s="54" t="s">
        <v>80</v>
      </c>
      <c r="G467" s="224" t="s">
        <v>211</v>
      </c>
      <c r="H467" s="224" t="s">
        <v>28</v>
      </c>
      <c r="I467" s="224" t="s">
        <v>98</v>
      </c>
      <c r="J467" s="221">
        <v>13.7</v>
      </c>
      <c r="K467" s="221">
        <v>0</v>
      </c>
    </row>
    <row r="468" spans="1:16" s="8" customFormat="1" ht="33" x14ac:dyDescent="0.3">
      <c r="A468" s="12" t="s">
        <v>130</v>
      </c>
      <c r="B468" s="36" t="s">
        <v>298</v>
      </c>
      <c r="C468" s="265" t="s">
        <v>89</v>
      </c>
      <c r="D468" s="265" t="s">
        <v>49</v>
      </c>
      <c r="E468" s="150" t="s">
        <v>2</v>
      </c>
      <c r="F468" s="46" t="s">
        <v>3</v>
      </c>
      <c r="G468" s="399"/>
      <c r="H468" s="399"/>
      <c r="I468" s="399"/>
      <c r="J468" s="130">
        <f>SUM(J469+J483)</f>
        <v>11817.099999999999</v>
      </c>
      <c r="K468" s="130">
        <f>SUM(K469+K483)</f>
        <v>5941.7000000000007</v>
      </c>
    </row>
    <row r="469" spans="1:16" s="8" customFormat="1" x14ac:dyDescent="0.3">
      <c r="A469" s="13" t="s">
        <v>265</v>
      </c>
      <c r="B469" s="37" t="s">
        <v>299</v>
      </c>
      <c r="C469" s="123" t="s">
        <v>89</v>
      </c>
      <c r="D469" s="123" t="s">
        <v>51</v>
      </c>
      <c r="E469" s="152" t="s">
        <v>2</v>
      </c>
      <c r="F469" s="45" t="s">
        <v>3</v>
      </c>
      <c r="G469" s="399"/>
      <c r="H469" s="399"/>
      <c r="I469" s="399"/>
      <c r="J469" s="129">
        <f>SUM(J470+J572)</f>
        <v>4777.0999999999995</v>
      </c>
      <c r="K469" s="129">
        <f>SUM(K470+K572)</f>
        <v>4526.1000000000004</v>
      </c>
    </row>
    <row r="470" spans="1:16" s="81" customFormat="1" ht="78" x14ac:dyDescent="0.3">
      <c r="A470" s="63" t="s">
        <v>283</v>
      </c>
      <c r="B470" s="64" t="s">
        <v>300</v>
      </c>
      <c r="C470" s="284" t="s">
        <v>89</v>
      </c>
      <c r="D470" s="284" t="s">
        <v>51</v>
      </c>
      <c r="E470" s="148" t="s">
        <v>28</v>
      </c>
      <c r="F470" s="83" t="s">
        <v>3</v>
      </c>
      <c r="G470" s="398"/>
      <c r="H470" s="398"/>
      <c r="I470" s="398"/>
      <c r="J470" s="131">
        <f>+J475+J479</f>
        <v>4777.0999999999995</v>
      </c>
      <c r="K470" s="131">
        <f>+K475+K479</f>
        <v>4526.1000000000004</v>
      </c>
    </row>
    <row r="471" spans="1:16" s="81" customFormat="1" ht="58.5" x14ac:dyDescent="0.3">
      <c r="A471" s="63"/>
      <c r="B471" s="115" t="s">
        <v>432</v>
      </c>
      <c r="C471" s="289" t="s">
        <v>89</v>
      </c>
      <c r="D471" s="289" t="s">
        <v>51</v>
      </c>
      <c r="E471" s="51" t="s">
        <v>28</v>
      </c>
      <c r="F471" s="106" t="s">
        <v>364</v>
      </c>
      <c r="G471" s="440"/>
      <c r="H471" s="441"/>
      <c r="I471" s="442"/>
      <c r="J471" s="142">
        <f>+J472+J473+J474</f>
        <v>0</v>
      </c>
      <c r="K471" s="142"/>
    </row>
    <row r="472" spans="1:16" s="81" customFormat="1" ht="69" customHeight="1" x14ac:dyDescent="0.3">
      <c r="A472" s="63"/>
      <c r="B472" s="113" t="s">
        <v>430</v>
      </c>
      <c r="C472" s="261" t="s">
        <v>89</v>
      </c>
      <c r="D472" s="261" t="s">
        <v>96</v>
      </c>
      <c r="E472" s="30" t="s">
        <v>12</v>
      </c>
      <c r="F472" s="30" t="s">
        <v>364</v>
      </c>
      <c r="G472" s="179" t="s">
        <v>222</v>
      </c>
      <c r="H472" s="179" t="s">
        <v>47</v>
      </c>
      <c r="I472" s="179" t="s">
        <v>1</v>
      </c>
      <c r="J472" s="138"/>
      <c r="K472" s="138"/>
    </row>
    <row r="473" spans="1:16" s="81" customFormat="1" ht="47.25" x14ac:dyDescent="0.3">
      <c r="A473" s="63"/>
      <c r="B473" s="113" t="s">
        <v>431</v>
      </c>
      <c r="C473" s="261" t="s">
        <v>89</v>
      </c>
      <c r="D473" s="261" t="s">
        <v>96</v>
      </c>
      <c r="E473" s="30" t="s">
        <v>12</v>
      </c>
      <c r="F473" s="30" t="s">
        <v>364</v>
      </c>
      <c r="G473" s="179" t="s">
        <v>222</v>
      </c>
      <c r="H473" s="179" t="s">
        <v>47</v>
      </c>
      <c r="I473" s="179" t="s">
        <v>1</v>
      </c>
      <c r="J473" s="138"/>
      <c r="K473" s="138"/>
      <c r="L473" s="169"/>
      <c r="M473" s="169"/>
      <c r="N473" s="169"/>
      <c r="O473" s="169"/>
      <c r="P473" s="169"/>
    </row>
    <row r="474" spans="1:16" s="117" customFormat="1" ht="47.25" x14ac:dyDescent="0.3">
      <c r="A474" s="116"/>
      <c r="B474" s="113" t="s">
        <v>429</v>
      </c>
      <c r="C474" s="261" t="s">
        <v>89</v>
      </c>
      <c r="D474" s="261" t="s">
        <v>96</v>
      </c>
      <c r="E474" s="30" t="s">
        <v>12</v>
      </c>
      <c r="F474" s="30" t="s">
        <v>364</v>
      </c>
      <c r="G474" s="341" t="s">
        <v>222</v>
      </c>
      <c r="H474" s="341" t="s">
        <v>47</v>
      </c>
      <c r="I474" s="341" t="s">
        <v>1</v>
      </c>
      <c r="J474" s="139"/>
      <c r="K474" s="139"/>
    </row>
    <row r="475" spans="1:16" s="71" customFormat="1" ht="37.9" customHeight="1" x14ac:dyDescent="0.3">
      <c r="A475" s="16"/>
      <c r="B475" s="75" t="s">
        <v>608</v>
      </c>
      <c r="C475" s="264" t="s">
        <v>89</v>
      </c>
      <c r="D475" s="264" t="s">
        <v>51</v>
      </c>
      <c r="E475" s="147" t="s">
        <v>28</v>
      </c>
      <c r="F475" s="84" t="s">
        <v>333</v>
      </c>
      <c r="G475" s="400"/>
      <c r="H475" s="400"/>
      <c r="I475" s="400"/>
      <c r="J475" s="92">
        <f>SUM(J476:J478)</f>
        <v>4656.8999999999996</v>
      </c>
      <c r="K475" s="92">
        <f>SUM(K476:K478)</f>
        <v>4405.9000000000005</v>
      </c>
    </row>
    <row r="476" spans="1:16" s="8" customFormat="1" ht="49.5" x14ac:dyDescent="0.3">
      <c r="A476" s="16"/>
      <c r="B476" s="75" t="s">
        <v>609</v>
      </c>
      <c r="C476" s="97" t="s">
        <v>89</v>
      </c>
      <c r="D476" s="97" t="s">
        <v>51</v>
      </c>
      <c r="E476" s="151" t="s">
        <v>28</v>
      </c>
      <c r="F476" s="86" t="s">
        <v>333</v>
      </c>
      <c r="G476" s="224" t="s">
        <v>222</v>
      </c>
      <c r="H476" s="224" t="s">
        <v>47</v>
      </c>
      <c r="I476" s="224" t="s">
        <v>1</v>
      </c>
      <c r="J476" s="28">
        <v>3876</v>
      </c>
      <c r="K476" s="28">
        <v>3667.1</v>
      </c>
    </row>
    <row r="477" spans="1:16" s="8" customFormat="1" ht="47.45" customHeight="1" x14ac:dyDescent="0.3">
      <c r="A477" s="16"/>
      <c r="B477" s="75" t="s">
        <v>610</v>
      </c>
      <c r="C477" s="97" t="s">
        <v>89</v>
      </c>
      <c r="D477" s="97" t="s">
        <v>51</v>
      </c>
      <c r="E477" s="151" t="s">
        <v>28</v>
      </c>
      <c r="F477" s="86" t="s">
        <v>333</v>
      </c>
      <c r="G477" s="224" t="s">
        <v>222</v>
      </c>
      <c r="H477" s="224" t="s">
        <v>47</v>
      </c>
      <c r="I477" s="224" t="s">
        <v>1</v>
      </c>
      <c r="J477" s="28">
        <v>684</v>
      </c>
      <c r="K477" s="28">
        <v>647.20000000000005</v>
      </c>
    </row>
    <row r="478" spans="1:16" s="8" customFormat="1" ht="49.5" x14ac:dyDescent="0.3">
      <c r="A478" s="16"/>
      <c r="B478" s="75" t="s">
        <v>611</v>
      </c>
      <c r="C478" s="97" t="s">
        <v>89</v>
      </c>
      <c r="D478" s="97" t="s">
        <v>51</v>
      </c>
      <c r="E478" s="151" t="s">
        <v>28</v>
      </c>
      <c r="F478" s="86" t="s">
        <v>333</v>
      </c>
      <c r="G478" s="224" t="s">
        <v>222</v>
      </c>
      <c r="H478" s="224" t="s">
        <v>47</v>
      </c>
      <c r="I478" s="224" t="s">
        <v>1</v>
      </c>
      <c r="J478" s="28">
        <v>96.9</v>
      </c>
      <c r="K478" s="28">
        <v>91.6</v>
      </c>
    </row>
    <row r="479" spans="1:16" s="71" customFormat="1" ht="47.25" x14ac:dyDescent="0.3">
      <c r="A479" s="16"/>
      <c r="B479" s="164" t="s">
        <v>612</v>
      </c>
      <c r="C479" s="314" t="s">
        <v>89</v>
      </c>
      <c r="D479" s="314" t="s">
        <v>51</v>
      </c>
      <c r="E479" s="313" t="s">
        <v>28</v>
      </c>
      <c r="F479" s="313" t="s">
        <v>364</v>
      </c>
      <c r="G479" s="347"/>
      <c r="H479" s="347"/>
      <c r="I479" s="347"/>
      <c r="J479" s="92">
        <f>+J481+J482</f>
        <v>120.2</v>
      </c>
      <c r="K479" s="92">
        <f>K481+K482+K480</f>
        <v>120.2</v>
      </c>
    </row>
    <row r="480" spans="1:16" s="71" customFormat="1" ht="47.25" x14ac:dyDescent="0.3">
      <c r="A480" s="16"/>
      <c r="B480" s="113" t="s">
        <v>658</v>
      </c>
      <c r="C480" s="97" t="s">
        <v>89</v>
      </c>
      <c r="D480" s="97" t="s">
        <v>51</v>
      </c>
      <c r="E480" s="343" t="s">
        <v>28</v>
      </c>
      <c r="F480" s="343" t="s">
        <v>364</v>
      </c>
      <c r="G480" s="224" t="s">
        <v>222</v>
      </c>
      <c r="H480" s="224" t="s">
        <v>47</v>
      </c>
      <c r="I480" s="224" t="s">
        <v>1</v>
      </c>
      <c r="J480" s="311">
        <v>100</v>
      </c>
      <c r="K480" s="28">
        <v>100</v>
      </c>
    </row>
    <row r="481" spans="1:15" s="71" customFormat="1" ht="47.25" x14ac:dyDescent="0.3">
      <c r="A481" s="16"/>
      <c r="B481" s="113" t="s">
        <v>618</v>
      </c>
      <c r="C481" s="97" t="s">
        <v>89</v>
      </c>
      <c r="D481" s="97" t="s">
        <v>51</v>
      </c>
      <c r="E481" s="321" t="s">
        <v>28</v>
      </c>
      <c r="F481" s="321" t="s">
        <v>364</v>
      </c>
      <c r="G481" s="224" t="s">
        <v>222</v>
      </c>
      <c r="H481" s="224" t="s">
        <v>47</v>
      </c>
      <c r="I481" s="224" t="s">
        <v>1</v>
      </c>
      <c r="J481" s="311">
        <v>117.7</v>
      </c>
      <c r="K481" s="92">
        <v>17.7</v>
      </c>
    </row>
    <row r="482" spans="1:15" s="8" customFormat="1" ht="47.25" x14ac:dyDescent="0.3">
      <c r="A482" s="16"/>
      <c r="B482" s="113" t="s">
        <v>613</v>
      </c>
      <c r="C482" s="97" t="s">
        <v>89</v>
      </c>
      <c r="D482" s="97" t="s">
        <v>51</v>
      </c>
      <c r="E482" s="315" t="s">
        <v>28</v>
      </c>
      <c r="F482" s="315" t="s">
        <v>364</v>
      </c>
      <c r="G482" s="224" t="s">
        <v>222</v>
      </c>
      <c r="H482" s="224" t="s">
        <v>47</v>
      </c>
      <c r="I482" s="224" t="s">
        <v>1</v>
      </c>
      <c r="J482" s="28">
        <v>2.5</v>
      </c>
      <c r="K482" s="28">
        <v>2.5</v>
      </c>
    </row>
    <row r="483" spans="1:15" s="8" customFormat="1" ht="33" x14ac:dyDescent="0.3">
      <c r="A483" s="296" t="s">
        <v>601</v>
      </c>
      <c r="B483" s="297" t="s">
        <v>349</v>
      </c>
      <c r="C483" s="290" t="s">
        <v>89</v>
      </c>
      <c r="D483" s="290" t="s">
        <v>96</v>
      </c>
      <c r="E483" s="290" t="s">
        <v>2</v>
      </c>
      <c r="F483" s="290" t="s">
        <v>3</v>
      </c>
      <c r="G483" s="223"/>
      <c r="H483" s="223"/>
      <c r="I483" s="223"/>
      <c r="J483" s="298">
        <f>J484+J495</f>
        <v>7040</v>
      </c>
      <c r="K483" s="298">
        <f>K484+K495</f>
        <v>1415.6000000000001</v>
      </c>
    </row>
    <row r="484" spans="1:15" s="8" customFormat="1" ht="34.9" customHeight="1" x14ac:dyDescent="0.3">
      <c r="A484" s="260" t="s">
        <v>602</v>
      </c>
      <c r="B484" s="174" t="s">
        <v>523</v>
      </c>
      <c r="C484" s="257" t="s">
        <v>89</v>
      </c>
      <c r="D484" s="257" t="s">
        <v>96</v>
      </c>
      <c r="E484" s="257" t="s">
        <v>12</v>
      </c>
      <c r="F484" s="258" t="s">
        <v>3</v>
      </c>
      <c r="G484" s="381"/>
      <c r="H484" s="382"/>
      <c r="I484" s="383"/>
      <c r="J484" s="259">
        <f>+J485+J493+J489</f>
        <v>7040</v>
      </c>
      <c r="K484" s="259">
        <f>+K485+K493+K489</f>
        <v>1415.6000000000001</v>
      </c>
    </row>
    <row r="485" spans="1:15" s="8" customFormat="1" ht="34.9" customHeight="1" x14ac:dyDescent="0.3">
      <c r="A485" s="260"/>
      <c r="B485" s="113" t="s">
        <v>579</v>
      </c>
      <c r="C485" s="286" t="s">
        <v>89</v>
      </c>
      <c r="D485" s="286" t="s">
        <v>96</v>
      </c>
      <c r="E485" s="286" t="s">
        <v>12</v>
      </c>
      <c r="F485" s="286" t="s">
        <v>654</v>
      </c>
      <c r="G485" s="384"/>
      <c r="H485" s="384"/>
      <c r="I485" s="384"/>
      <c r="J485" s="325">
        <f>+J486+J487+J488</f>
        <v>2040</v>
      </c>
      <c r="K485" s="325">
        <f>K486+K487+K488</f>
        <v>1415.6000000000001</v>
      </c>
    </row>
    <row r="486" spans="1:15" s="8" customFormat="1" ht="58.15" customHeight="1" x14ac:dyDescent="0.3">
      <c r="A486" s="260"/>
      <c r="B486" s="113" t="s">
        <v>580</v>
      </c>
      <c r="C486" s="261" t="s">
        <v>89</v>
      </c>
      <c r="D486" s="261" t="s">
        <v>96</v>
      </c>
      <c r="E486" s="261" t="s">
        <v>12</v>
      </c>
      <c r="F486" s="341" t="s">
        <v>654</v>
      </c>
      <c r="G486" s="341" t="s">
        <v>222</v>
      </c>
      <c r="H486" s="341" t="s">
        <v>47</v>
      </c>
      <c r="I486" s="341" t="s">
        <v>1</v>
      </c>
      <c r="J486" s="262">
        <v>1700</v>
      </c>
      <c r="K486" s="262">
        <v>1178.3</v>
      </c>
    </row>
    <row r="487" spans="1:15" s="8" customFormat="1" ht="48" customHeight="1" x14ac:dyDescent="0.3">
      <c r="A487" s="260"/>
      <c r="B487" s="113" t="s">
        <v>524</v>
      </c>
      <c r="C487" s="261" t="s">
        <v>89</v>
      </c>
      <c r="D487" s="261" t="s">
        <v>96</v>
      </c>
      <c r="E487" s="261" t="s">
        <v>12</v>
      </c>
      <c r="F487" s="341" t="s">
        <v>654</v>
      </c>
      <c r="G487" s="341" t="s">
        <v>222</v>
      </c>
      <c r="H487" s="341" t="s">
        <v>47</v>
      </c>
      <c r="I487" s="341" t="s">
        <v>1</v>
      </c>
      <c r="J487" s="262">
        <v>300</v>
      </c>
      <c r="K487" s="262">
        <v>207.9</v>
      </c>
    </row>
    <row r="488" spans="1:15" s="8" customFormat="1" ht="44.45" customHeight="1" x14ac:dyDescent="0.3">
      <c r="A488" s="260"/>
      <c r="B488" s="113" t="s">
        <v>525</v>
      </c>
      <c r="C488" s="261" t="s">
        <v>89</v>
      </c>
      <c r="D488" s="261" t="s">
        <v>96</v>
      </c>
      <c r="E488" s="261" t="s">
        <v>12</v>
      </c>
      <c r="F488" s="341" t="s">
        <v>654</v>
      </c>
      <c r="G488" s="341" t="s">
        <v>222</v>
      </c>
      <c r="H488" s="341" t="s">
        <v>47</v>
      </c>
      <c r="I488" s="341" t="s">
        <v>1</v>
      </c>
      <c r="J488" s="262">
        <v>40</v>
      </c>
      <c r="K488" s="262">
        <v>29.4</v>
      </c>
    </row>
    <row r="489" spans="1:15" s="8" customFormat="1" ht="31.5" x14ac:dyDescent="0.3">
      <c r="A489" s="260"/>
      <c r="B489" s="114" t="s">
        <v>624</v>
      </c>
      <c r="C489" s="286" t="s">
        <v>89</v>
      </c>
      <c r="D489" s="286" t="s">
        <v>96</v>
      </c>
      <c r="E489" s="286" t="s">
        <v>12</v>
      </c>
      <c r="F489" s="286" t="s">
        <v>364</v>
      </c>
      <c r="G489" s="384"/>
      <c r="H489" s="384"/>
      <c r="I489" s="384"/>
      <c r="J489" s="325">
        <f>+J490+J491+J492</f>
        <v>0</v>
      </c>
      <c r="K489" s="325">
        <f t="shared" ref="K489:O489" si="129">+K490+K491+K492</f>
        <v>0</v>
      </c>
      <c r="L489" s="325">
        <f t="shared" si="129"/>
        <v>0</v>
      </c>
      <c r="M489" s="325">
        <f t="shared" si="129"/>
        <v>0</v>
      </c>
      <c r="N489" s="325">
        <f t="shared" si="129"/>
        <v>0</v>
      </c>
      <c r="O489" s="325">
        <f t="shared" si="129"/>
        <v>0</v>
      </c>
    </row>
    <row r="490" spans="1:15" s="8" customFormat="1" ht="31.5" customHeight="1" x14ac:dyDescent="0.3">
      <c r="A490" s="260"/>
      <c r="B490" s="114" t="s">
        <v>625</v>
      </c>
      <c r="C490" s="261" t="s">
        <v>89</v>
      </c>
      <c r="D490" s="261" t="s">
        <v>96</v>
      </c>
      <c r="E490" s="261" t="s">
        <v>12</v>
      </c>
      <c r="F490" s="261" t="s">
        <v>364</v>
      </c>
      <c r="G490" s="341" t="s">
        <v>222</v>
      </c>
      <c r="H490" s="341" t="s">
        <v>47</v>
      </c>
      <c r="I490" s="341" t="s">
        <v>1</v>
      </c>
      <c r="J490" s="262"/>
      <c r="K490" s="262"/>
    </row>
    <row r="491" spans="1:15" s="8" customFormat="1" ht="31.5" customHeight="1" x14ac:dyDescent="0.3">
      <c r="A491" s="260"/>
      <c r="B491" s="114" t="s">
        <v>626</v>
      </c>
      <c r="C491" s="261" t="s">
        <v>89</v>
      </c>
      <c r="D491" s="261" t="s">
        <v>96</v>
      </c>
      <c r="E491" s="261" t="s">
        <v>12</v>
      </c>
      <c r="F491" s="261" t="s">
        <v>364</v>
      </c>
      <c r="G491" s="341" t="s">
        <v>222</v>
      </c>
      <c r="H491" s="341" t="s">
        <v>47</v>
      </c>
      <c r="I491" s="341" t="s">
        <v>1</v>
      </c>
      <c r="J491" s="262"/>
      <c r="K491" s="262"/>
    </row>
    <row r="492" spans="1:15" s="8" customFormat="1" ht="31.5" customHeight="1" x14ac:dyDescent="0.3">
      <c r="A492" s="260"/>
      <c r="B492" s="114" t="s">
        <v>627</v>
      </c>
      <c r="C492" s="261" t="s">
        <v>89</v>
      </c>
      <c r="D492" s="261" t="s">
        <v>96</v>
      </c>
      <c r="E492" s="261" t="s">
        <v>12</v>
      </c>
      <c r="F492" s="261" t="s">
        <v>364</v>
      </c>
      <c r="G492" s="341" t="s">
        <v>222</v>
      </c>
      <c r="H492" s="341" t="s">
        <v>47</v>
      </c>
      <c r="I492" s="341" t="s">
        <v>1</v>
      </c>
      <c r="J492" s="262"/>
      <c r="K492" s="262"/>
    </row>
    <row r="493" spans="1:15" s="8" customFormat="1" ht="46.9" customHeight="1" x14ac:dyDescent="0.3">
      <c r="A493" s="260"/>
      <c r="B493" s="113" t="s">
        <v>563</v>
      </c>
      <c r="C493" s="286" t="s">
        <v>89</v>
      </c>
      <c r="D493" s="286" t="s">
        <v>96</v>
      </c>
      <c r="E493" s="286" t="s">
        <v>12</v>
      </c>
      <c r="F493" s="324" t="s">
        <v>564</v>
      </c>
      <c r="G493" s="385"/>
      <c r="H493" s="386"/>
      <c r="I493" s="387"/>
      <c r="J493" s="325">
        <f>+J494</f>
        <v>5000</v>
      </c>
      <c r="K493" s="325"/>
    </row>
    <row r="494" spans="1:15" s="8" customFormat="1" ht="46.9" customHeight="1" x14ac:dyDescent="0.3">
      <c r="A494" s="260"/>
      <c r="B494" s="113" t="s">
        <v>524</v>
      </c>
      <c r="C494" s="261" t="s">
        <v>89</v>
      </c>
      <c r="D494" s="261" t="s">
        <v>96</v>
      </c>
      <c r="E494" s="261" t="s">
        <v>12</v>
      </c>
      <c r="F494" s="306" t="s">
        <v>564</v>
      </c>
      <c r="G494" s="341" t="s">
        <v>222</v>
      </c>
      <c r="H494" s="341" t="s">
        <v>47</v>
      </c>
      <c r="I494" s="341" t="s">
        <v>1</v>
      </c>
      <c r="J494" s="262">
        <v>5000</v>
      </c>
      <c r="K494" s="262"/>
    </row>
    <row r="495" spans="1:15" s="8" customFormat="1" ht="19.5" x14ac:dyDescent="0.3">
      <c r="A495" s="102" t="s">
        <v>603</v>
      </c>
      <c r="B495" s="64" t="s">
        <v>415</v>
      </c>
      <c r="C495" s="257" t="s">
        <v>89</v>
      </c>
      <c r="D495" s="257" t="s">
        <v>96</v>
      </c>
      <c r="E495" s="257" t="s">
        <v>338</v>
      </c>
      <c r="F495" s="258" t="s">
        <v>3</v>
      </c>
      <c r="G495" s="381"/>
      <c r="H495" s="382"/>
      <c r="I495" s="383"/>
      <c r="J495" s="259">
        <f>J496+J497</f>
        <v>0</v>
      </c>
      <c r="K495" s="259">
        <f t="shared" ref="K495" si="130">K496+K497</f>
        <v>0</v>
      </c>
      <c r="L495" s="8">
        <v>7971.6</v>
      </c>
    </row>
    <row r="496" spans="1:15" s="8" customFormat="1" ht="45" customHeight="1" x14ac:dyDescent="0.3">
      <c r="A496" s="16"/>
      <c r="B496" s="113" t="s">
        <v>520</v>
      </c>
      <c r="C496" s="97" t="s">
        <v>89</v>
      </c>
      <c r="D496" s="97" t="s">
        <v>96</v>
      </c>
      <c r="E496" s="97" t="s">
        <v>338</v>
      </c>
      <c r="F496" s="97" t="s">
        <v>522</v>
      </c>
      <c r="G496" s="363" t="s">
        <v>222</v>
      </c>
      <c r="H496" s="363" t="s">
        <v>47</v>
      </c>
      <c r="I496" s="363" t="s">
        <v>1</v>
      </c>
      <c r="J496" s="28">
        <v>0</v>
      </c>
      <c r="K496" s="28">
        <v>0</v>
      </c>
    </row>
    <row r="497" spans="1:12" s="8" customFormat="1" ht="47.25" x14ac:dyDescent="0.3">
      <c r="A497" s="16"/>
      <c r="B497" s="113" t="s">
        <v>521</v>
      </c>
      <c r="C497" s="97" t="s">
        <v>89</v>
      </c>
      <c r="D497" s="97" t="s">
        <v>96</v>
      </c>
      <c r="E497" s="97" t="s">
        <v>338</v>
      </c>
      <c r="F497" s="97" t="s">
        <v>522</v>
      </c>
      <c r="G497" s="224" t="s">
        <v>222</v>
      </c>
      <c r="H497" s="224" t="s">
        <v>47</v>
      </c>
      <c r="I497" s="224" t="s">
        <v>1</v>
      </c>
      <c r="J497" s="28">
        <v>0</v>
      </c>
      <c r="K497" s="28">
        <v>0</v>
      </c>
      <c r="L497" s="8">
        <v>59.8</v>
      </c>
    </row>
    <row r="498" spans="1:12" s="8" customFormat="1" ht="37.5" x14ac:dyDescent="0.3">
      <c r="A498" s="118" t="s">
        <v>141</v>
      </c>
      <c r="B498" s="119" t="s">
        <v>365</v>
      </c>
      <c r="C498" s="265" t="s">
        <v>366</v>
      </c>
      <c r="D498" s="265" t="s">
        <v>49</v>
      </c>
      <c r="E498" s="153" t="s">
        <v>2</v>
      </c>
      <c r="F498" s="120" t="s">
        <v>3</v>
      </c>
      <c r="G498" s="399"/>
      <c r="H498" s="399"/>
      <c r="I498" s="399"/>
      <c r="J498" s="130">
        <f>SUM(J499)</f>
        <v>109883.8</v>
      </c>
      <c r="K498" s="130">
        <f t="shared" ref="K498" si="131">SUM(K499)</f>
        <v>0</v>
      </c>
    </row>
    <row r="499" spans="1:12" s="8" customFormat="1" ht="37.5" x14ac:dyDescent="0.3">
      <c r="A499" s="121" t="s">
        <v>270</v>
      </c>
      <c r="B499" s="122" t="s">
        <v>367</v>
      </c>
      <c r="C499" s="123" t="s">
        <v>366</v>
      </c>
      <c r="D499" s="123" t="s">
        <v>51</v>
      </c>
      <c r="E499" s="123" t="s">
        <v>2</v>
      </c>
      <c r="F499" s="123" t="s">
        <v>3</v>
      </c>
      <c r="G499" s="399"/>
      <c r="H499" s="399"/>
      <c r="I499" s="399"/>
      <c r="J499" s="129">
        <f>SUM(J500+J608)</f>
        <v>109883.8</v>
      </c>
      <c r="K499" s="129">
        <f>SUM(K500+K608)</f>
        <v>0</v>
      </c>
    </row>
    <row r="500" spans="1:12" s="8" customFormat="1" ht="39" x14ac:dyDescent="0.3">
      <c r="A500" s="124" t="s">
        <v>316</v>
      </c>
      <c r="B500" s="125" t="s">
        <v>369</v>
      </c>
      <c r="C500" s="263" t="s">
        <v>366</v>
      </c>
      <c r="D500" s="263" t="s">
        <v>51</v>
      </c>
      <c r="E500" s="165" t="s">
        <v>1</v>
      </c>
      <c r="F500" s="253" t="s">
        <v>3</v>
      </c>
      <c r="G500" s="425"/>
      <c r="H500" s="425"/>
      <c r="I500" s="425"/>
      <c r="J500" s="167">
        <f>+J501</f>
        <v>109883.8</v>
      </c>
      <c r="K500" s="167">
        <f t="shared" ref="K500" si="132">+K501</f>
        <v>0</v>
      </c>
    </row>
    <row r="501" spans="1:12" s="8" customFormat="1" ht="47.25" x14ac:dyDescent="0.3">
      <c r="A501" s="126"/>
      <c r="B501" s="199" t="s">
        <v>449</v>
      </c>
      <c r="C501" s="264" t="s">
        <v>366</v>
      </c>
      <c r="D501" s="264" t="s">
        <v>51</v>
      </c>
      <c r="E501" s="149" t="s">
        <v>1</v>
      </c>
      <c r="F501" s="127" t="s">
        <v>3</v>
      </c>
      <c r="G501" s="400"/>
      <c r="H501" s="400"/>
      <c r="I501" s="400"/>
      <c r="J501" s="92">
        <f>+J502+J503+J504</f>
        <v>109883.8</v>
      </c>
      <c r="K501" s="92">
        <f t="shared" ref="K501" si="133">+K502+K503+K504</f>
        <v>0</v>
      </c>
    </row>
    <row r="502" spans="1:12" s="8" customFormat="1" ht="49.5" x14ac:dyDescent="0.3">
      <c r="A502" s="126"/>
      <c r="B502" s="199" t="s">
        <v>519</v>
      </c>
      <c r="C502" s="97" t="s">
        <v>366</v>
      </c>
      <c r="D502" s="97" t="s">
        <v>51</v>
      </c>
      <c r="E502" s="97" t="s">
        <v>1</v>
      </c>
      <c r="F502" s="97" t="s">
        <v>370</v>
      </c>
      <c r="G502" s="365" t="s">
        <v>222</v>
      </c>
      <c r="H502" s="365" t="s">
        <v>28</v>
      </c>
      <c r="I502" s="365" t="s">
        <v>48</v>
      </c>
      <c r="J502" s="28">
        <v>56583.8</v>
      </c>
      <c r="K502" s="28">
        <v>0</v>
      </c>
    </row>
    <row r="503" spans="1:12" s="8" customFormat="1" ht="45.6" customHeight="1" x14ac:dyDescent="0.3">
      <c r="A503" s="126"/>
      <c r="B503" s="53" t="s">
        <v>518</v>
      </c>
      <c r="C503" s="97" t="s">
        <v>366</v>
      </c>
      <c r="D503" s="97" t="s">
        <v>51</v>
      </c>
      <c r="E503" s="97" t="s">
        <v>1</v>
      </c>
      <c r="F503" s="97" t="s">
        <v>452</v>
      </c>
      <c r="G503" s="365" t="s">
        <v>222</v>
      </c>
      <c r="H503" s="365" t="s">
        <v>28</v>
      </c>
      <c r="I503" s="365" t="s">
        <v>48</v>
      </c>
      <c r="J503" s="28">
        <v>53300</v>
      </c>
      <c r="K503" s="28"/>
    </row>
    <row r="504" spans="1:12" s="8" customFormat="1" ht="78.75" x14ac:dyDescent="0.3">
      <c r="A504" s="126"/>
      <c r="B504" s="53" t="s">
        <v>516</v>
      </c>
      <c r="C504" s="97" t="s">
        <v>366</v>
      </c>
      <c r="D504" s="97" t="s">
        <v>51</v>
      </c>
      <c r="E504" s="97" t="s">
        <v>1</v>
      </c>
      <c r="F504" s="97" t="s">
        <v>517</v>
      </c>
      <c r="G504" s="365" t="s">
        <v>222</v>
      </c>
      <c r="H504" s="365" t="s">
        <v>28</v>
      </c>
      <c r="I504" s="365" t="s">
        <v>48</v>
      </c>
      <c r="J504" s="28">
        <v>0</v>
      </c>
      <c r="K504" s="28"/>
    </row>
    <row r="505" spans="1:12" s="8" customFormat="1" ht="75" x14ac:dyDescent="0.3">
      <c r="A505" s="12" t="s">
        <v>271</v>
      </c>
      <c r="B505" s="299" t="s">
        <v>266</v>
      </c>
      <c r="C505" s="265" t="s">
        <v>267</v>
      </c>
      <c r="D505" s="265" t="s">
        <v>49</v>
      </c>
      <c r="E505" s="180" t="s">
        <v>2</v>
      </c>
      <c r="F505" s="180" t="s">
        <v>3</v>
      </c>
      <c r="G505" s="399"/>
      <c r="H505" s="399"/>
      <c r="I505" s="399"/>
      <c r="J505" s="130">
        <f>J506+J511</f>
        <v>104694.09999999999</v>
      </c>
      <c r="K505" s="130">
        <f t="shared" ref="K505" si="134">K506+K511</f>
        <v>2227.5</v>
      </c>
    </row>
    <row r="506" spans="1:12" s="8" customFormat="1" ht="56.25" x14ac:dyDescent="0.3">
      <c r="A506" s="13" t="s">
        <v>272</v>
      </c>
      <c r="B506" s="300" t="s">
        <v>268</v>
      </c>
      <c r="C506" s="123" t="s">
        <v>267</v>
      </c>
      <c r="D506" s="123" t="s">
        <v>549</v>
      </c>
      <c r="E506" s="185" t="s">
        <v>2</v>
      </c>
      <c r="F506" s="185" t="s">
        <v>3</v>
      </c>
      <c r="G506" s="399"/>
      <c r="H506" s="399"/>
      <c r="I506" s="399"/>
      <c r="J506" s="129">
        <f>SUM(J507+J581)</f>
        <v>2531.5</v>
      </c>
      <c r="K506" s="129">
        <f>SUM(K507+K581)</f>
        <v>0</v>
      </c>
    </row>
    <row r="507" spans="1:12" s="79" customFormat="1" ht="39" x14ac:dyDescent="0.3">
      <c r="A507" s="63" t="s">
        <v>551</v>
      </c>
      <c r="B507" s="301" t="s">
        <v>269</v>
      </c>
      <c r="C507" s="284" t="s">
        <v>267</v>
      </c>
      <c r="D507" s="284" t="s">
        <v>549</v>
      </c>
      <c r="E507" s="183" t="s">
        <v>1</v>
      </c>
      <c r="F507" s="304" t="s">
        <v>3</v>
      </c>
      <c r="G507" s="398"/>
      <c r="H507" s="398"/>
      <c r="I507" s="398"/>
      <c r="J507" s="131">
        <f>SUM(J508)</f>
        <v>2531.5</v>
      </c>
      <c r="K507" s="131">
        <f t="shared" ref="K507:K508" si="135">SUM(K508)</f>
        <v>0</v>
      </c>
    </row>
    <row r="508" spans="1:12" s="71" customFormat="1" ht="49.5" x14ac:dyDescent="0.3">
      <c r="A508" s="16"/>
      <c r="B508" s="302" t="s">
        <v>416</v>
      </c>
      <c r="C508" s="264" t="s">
        <v>267</v>
      </c>
      <c r="D508" s="264" t="s">
        <v>549</v>
      </c>
      <c r="E508" s="305" t="s">
        <v>1</v>
      </c>
      <c r="F508" s="305" t="s">
        <v>548</v>
      </c>
      <c r="G508" s="400"/>
      <c r="H508" s="400"/>
      <c r="I508" s="400"/>
      <c r="J508" s="92">
        <f>SUM(J509)</f>
        <v>2531.5</v>
      </c>
      <c r="K508" s="92">
        <f t="shared" si="135"/>
        <v>0</v>
      </c>
    </row>
    <row r="509" spans="1:12" s="8" customFormat="1" ht="49.5" x14ac:dyDescent="0.3">
      <c r="A509" s="16"/>
      <c r="B509" s="303" t="s">
        <v>547</v>
      </c>
      <c r="C509" s="97" t="s">
        <v>267</v>
      </c>
      <c r="D509" s="97" t="s">
        <v>549</v>
      </c>
      <c r="E509" s="224" t="s">
        <v>1</v>
      </c>
      <c r="F509" s="224" t="s">
        <v>548</v>
      </c>
      <c r="G509" s="224" t="s">
        <v>211</v>
      </c>
      <c r="H509" s="224" t="s">
        <v>28</v>
      </c>
      <c r="I509" s="224" t="s">
        <v>43</v>
      </c>
      <c r="J509" s="28">
        <v>2531.5</v>
      </c>
      <c r="K509" s="28">
        <v>0</v>
      </c>
    </row>
    <row r="510" spans="1:12" s="171" customFormat="1" x14ac:dyDescent="0.3">
      <c r="A510" s="170"/>
      <c r="B510" s="36"/>
      <c r="C510" s="265"/>
      <c r="D510" s="265"/>
      <c r="E510" s="180"/>
      <c r="F510" s="181"/>
      <c r="G510" s="426"/>
      <c r="H510" s="427"/>
      <c r="I510" s="428"/>
      <c r="J510" s="130"/>
      <c r="K510" s="182"/>
    </row>
    <row r="511" spans="1:12" s="172" customFormat="1" x14ac:dyDescent="0.3">
      <c r="A511" s="101" t="s">
        <v>604</v>
      </c>
      <c r="B511" s="37" t="s">
        <v>504</v>
      </c>
      <c r="C511" s="123" t="s">
        <v>267</v>
      </c>
      <c r="D511" s="123" t="s">
        <v>505</v>
      </c>
      <c r="E511" s="185" t="s">
        <v>2</v>
      </c>
      <c r="F511" s="186" t="s">
        <v>3</v>
      </c>
      <c r="G511" s="443"/>
      <c r="H511" s="444"/>
      <c r="I511" s="445"/>
      <c r="J511" s="129">
        <f>+J512</f>
        <v>102162.59999999999</v>
      </c>
      <c r="K511" s="26">
        <f t="shared" ref="K511" si="136">+K512</f>
        <v>2227.5</v>
      </c>
    </row>
    <row r="512" spans="1:12" s="158" customFormat="1" ht="34.5" x14ac:dyDescent="0.3">
      <c r="A512" s="173" t="s">
        <v>605</v>
      </c>
      <c r="B512" s="174" t="s">
        <v>506</v>
      </c>
      <c r="C512" s="284" t="s">
        <v>267</v>
      </c>
      <c r="D512" s="284" t="s">
        <v>505</v>
      </c>
      <c r="E512" s="183" t="s">
        <v>7</v>
      </c>
      <c r="F512" s="80" t="s">
        <v>3</v>
      </c>
      <c r="G512" s="446"/>
      <c r="H512" s="447"/>
      <c r="I512" s="448"/>
      <c r="J512" s="131">
        <f>J513+J514+J518+J519+J520+J521+J515</f>
        <v>102162.59999999999</v>
      </c>
      <c r="K512" s="131">
        <f>K515+K514+K518+K519</f>
        <v>2227.5</v>
      </c>
    </row>
    <row r="513" spans="1:11" s="158" customFormat="1" ht="0.75" customHeight="1" x14ac:dyDescent="0.3">
      <c r="A513" s="173"/>
      <c r="B513" s="238" t="s">
        <v>508</v>
      </c>
      <c r="C513" s="291" t="s">
        <v>267</v>
      </c>
      <c r="D513" s="291" t="s">
        <v>505</v>
      </c>
      <c r="E513" s="179" t="s">
        <v>7</v>
      </c>
      <c r="F513" s="50" t="s">
        <v>509</v>
      </c>
      <c r="G513" s="341" t="s">
        <v>222</v>
      </c>
      <c r="H513" s="341" t="s">
        <v>28</v>
      </c>
      <c r="I513" s="341" t="s">
        <v>48</v>
      </c>
      <c r="J513" s="138">
        <v>0</v>
      </c>
      <c r="K513" s="177">
        <v>0</v>
      </c>
    </row>
    <row r="514" spans="1:11" s="8" customFormat="1" ht="31.5" x14ac:dyDescent="0.3">
      <c r="A514" s="16"/>
      <c r="B514" s="238" t="s">
        <v>655</v>
      </c>
      <c r="C514" s="179" t="s">
        <v>267</v>
      </c>
      <c r="D514" s="179" t="s">
        <v>505</v>
      </c>
      <c r="E514" s="179" t="s">
        <v>7</v>
      </c>
      <c r="F514" s="187" t="s">
        <v>571</v>
      </c>
      <c r="G514" s="224" t="s">
        <v>222</v>
      </c>
      <c r="H514" s="179" t="s">
        <v>28</v>
      </c>
      <c r="I514" s="344" t="s">
        <v>98</v>
      </c>
      <c r="J514" s="138">
        <v>11866.6</v>
      </c>
      <c r="K514" s="138">
        <v>1472.6</v>
      </c>
    </row>
    <row r="515" spans="1:11" s="8" customFormat="1" ht="31.5" x14ac:dyDescent="0.3">
      <c r="A515" s="16"/>
      <c r="B515" s="238" t="s">
        <v>656</v>
      </c>
      <c r="C515" s="179" t="s">
        <v>267</v>
      </c>
      <c r="D515" s="179" t="s">
        <v>505</v>
      </c>
      <c r="E515" s="179" t="s">
        <v>7</v>
      </c>
      <c r="F515" s="187" t="s">
        <v>571</v>
      </c>
      <c r="G515" s="224" t="s">
        <v>222</v>
      </c>
      <c r="H515" s="179" t="s">
        <v>28</v>
      </c>
      <c r="I515" s="344" t="s">
        <v>98</v>
      </c>
      <c r="J515" s="138">
        <v>2094.1999999999998</v>
      </c>
      <c r="K515" s="178">
        <v>259.89999999999998</v>
      </c>
    </row>
    <row r="516" spans="1:11" s="8" customFormat="1" ht="31.5" x14ac:dyDescent="0.3">
      <c r="A516" s="16"/>
      <c r="B516" s="238" t="s">
        <v>507</v>
      </c>
      <c r="C516" s="179" t="s">
        <v>267</v>
      </c>
      <c r="D516" s="179" t="s">
        <v>186</v>
      </c>
      <c r="E516" s="179" t="s">
        <v>12</v>
      </c>
      <c r="F516" s="187" t="s">
        <v>561</v>
      </c>
      <c r="G516" s="224" t="s">
        <v>222</v>
      </c>
      <c r="H516" s="179" t="s">
        <v>43</v>
      </c>
      <c r="I516" s="344" t="s">
        <v>43</v>
      </c>
      <c r="J516" s="138"/>
      <c r="K516" s="178"/>
    </row>
    <row r="517" spans="1:11" s="8" customFormat="1" ht="31.5" x14ac:dyDescent="0.3">
      <c r="A517" s="16"/>
      <c r="B517" s="238" t="s">
        <v>507</v>
      </c>
      <c r="C517" s="179" t="s">
        <v>267</v>
      </c>
      <c r="D517" s="179" t="s">
        <v>186</v>
      </c>
      <c r="E517" s="179" t="s">
        <v>12</v>
      </c>
      <c r="F517" s="187" t="s">
        <v>562</v>
      </c>
      <c r="G517" s="224" t="s">
        <v>222</v>
      </c>
      <c r="H517" s="179" t="s">
        <v>43</v>
      </c>
      <c r="I517" s="179" t="s">
        <v>43</v>
      </c>
      <c r="J517" s="138"/>
      <c r="K517" s="178"/>
    </row>
    <row r="518" spans="1:11" s="8" customFormat="1" ht="40.9" customHeight="1" x14ac:dyDescent="0.3">
      <c r="A518" s="16"/>
      <c r="B518" s="238" t="s">
        <v>657</v>
      </c>
      <c r="C518" s="179" t="s">
        <v>267</v>
      </c>
      <c r="D518" s="179" t="s">
        <v>505</v>
      </c>
      <c r="E518" s="179" t="s">
        <v>7</v>
      </c>
      <c r="F518" s="187" t="s">
        <v>420</v>
      </c>
      <c r="G518" s="224" t="s">
        <v>222</v>
      </c>
      <c r="H518" s="179" t="s">
        <v>28</v>
      </c>
      <c r="I518" s="179" t="s">
        <v>98</v>
      </c>
      <c r="J518" s="138">
        <v>4025.9</v>
      </c>
      <c r="K518" s="178">
        <v>495</v>
      </c>
    </row>
    <row r="519" spans="1:11" s="8" customFormat="1" ht="40.9" customHeight="1" x14ac:dyDescent="0.3">
      <c r="A519" s="16"/>
      <c r="B519" s="238" t="s">
        <v>636</v>
      </c>
      <c r="C519" s="291" t="s">
        <v>267</v>
      </c>
      <c r="D519" s="291" t="s">
        <v>505</v>
      </c>
      <c r="E519" s="179" t="s">
        <v>7</v>
      </c>
      <c r="F519" s="176" t="s">
        <v>571</v>
      </c>
      <c r="G519" s="224" t="s">
        <v>222</v>
      </c>
      <c r="H519" s="179" t="s">
        <v>43</v>
      </c>
      <c r="I519" s="179" t="s">
        <v>43</v>
      </c>
      <c r="J519" s="138">
        <v>52293.3</v>
      </c>
      <c r="K519" s="178">
        <v>0</v>
      </c>
    </row>
    <row r="520" spans="1:11" s="8" customFormat="1" ht="40.9" customHeight="1" x14ac:dyDescent="0.3">
      <c r="A520" s="16"/>
      <c r="B520" s="238" t="s">
        <v>637</v>
      </c>
      <c r="C520" s="291" t="s">
        <v>267</v>
      </c>
      <c r="D520" s="291" t="s">
        <v>505</v>
      </c>
      <c r="E520" s="179" t="s">
        <v>7</v>
      </c>
      <c r="F520" s="176" t="s">
        <v>571</v>
      </c>
      <c r="G520" s="224" t="s">
        <v>222</v>
      </c>
      <c r="H520" s="179" t="s">
        <v>47</v>
      </c>
      <c r="I520" s="179" t="s">
        <v>28</v>
      </c>
      <c r="J520" s="138">
        <v>7273.2</v>
      </c>
      <c r="K520" s="178"/>
    </row>
    <row r="521" spans="1:11" s="8" customFormat="1" ht="40.9" customHeight="1" x14ac:dyDescent="0.3">
      <c r="A521" s="16"/>
      <c r="B521" s="238" t="s">
        <v>637</v>
      </c>
      <c r="C521" s="291" t="s">
        <v>267</v>
      </c>
      <c r="D521" s="291" t="s">
        <v>505</v>
      </c>
      <c r="E521" s="179" t="s">
        <v>7</v>
      </c>
      <c r="F521" s="176" t="s">
        <v>571</v>
      </c>
      <c r="G521" s="224" t="s">
        <v>222</v>
      </c>
      <c r="H521" s="179" t="s">
        <v>47</v>
      </c>
      <c r="I521" s="179" t="s">
        <v>28</v>
      </c>
      <c r="J521" s="138">
        <v>24609.4</v>
      </c>
      <c r="K521" s="178"/>
    </row>
    <row r="522" spans="1:11" s="8" customFormat="1" ht="36.6" customHeight="1" x14ac:dyDescent="0.3">
      <c r="A522" s="12" t="s">
        <v>503</v>
      </c>
      <c r="B522" s="36" t="s">
        <v>472</v>
      </c>
      <c r="C522" s="265" t="s">
        <v>476</v>
      </c>
      <c r="D522" s="265" t="s">
        <v>49</v>
      </c>
      <c r="E522" s="180" t="s">
        <v>2</v>
      </c>
      <c r="F522" s="228" t="s">
        <v>3</v>
      </c>
      <c r="G522" s="431"/>
      <c r="H522" s="432"/>
      <c r="I522" s="433"/>
      <c r="J522" s="182">
        <f>+J523</f>
        <v>4701.2</v>
      </c>
      <c r="K522" s="182">
        <f t="shared" ref="K522:K524" si="137">K523</f>
        <v>4701.2</v>
      </c>
    </row>
    <row r="523" spans="1:11" s="8" customFormat="1" ht="49.5" x14ac:dyDescent="0.3">
      <c r="A523" s="13" t="s">
        <v>330</v>
      </c>
      <c r="B523" s="37" t="s">
        <v>473</v>
      </c>
      <c r="C523" s="123" t="s">
        <v>476</v>
      </c>
      <c r="D523" s="123" t="s">
        <v>51</v>
      </c>
      <c r="E523" s="185" t="s">
        <v>2</v>
      </c>
      <c r="F523" s="230" t="s">
        <v>3</v>
      </c>
      <c r="G523" s="434"/>
      <c r="H523" s="435"/>
      <c r="I523" s="436"/>
      <c r="J523" s="26">
        <f>+J524</f>
        <v>4701.2</v>
      </c>
      <c r="K523" s="26">
        <f t="shared" si="137"/>
        <v>4701.2</v>
      </c>
    </row>
    <row r="524" spans="1:11" s="8" customFormat="1" ht="34.5" x14ac:dyDescent="0.3">
      <c r="A524" s="173" t="s">
        <v>368</v>
      </c>
      <c r="B524" s="232" t="s">
        <v>474</v>
      </c>
      <c r="C524" s="287" t="s">
        <v>476</v>
      </c>
      <c r="D524" s="287" t="s">
        <v>51</v>
      </c>
      <c r="E524" s="219" t="s">
        <v>7</v>
      </c>
      <c r="F524" s="229" t="s">
        <v>3</v>
      </c>
      <c r="G524" s="437"/>
      <c r="H524" s="438"/>
      <c r="I524" s="439"/>
      <c r="J524" s="220">
        <f>+J525</f>
        <v>4701.2</v>
      </c>
      <c r="K524" s="220">
        <f t="shared" si="137"/>
        <v>4701.2</v>
      </c>
    </row>
    <row r="525" spans="1:11" s="8" customFormat="1" ht="47.25" x14ac:dyDescent="0.3">
      <c r="A525" s="16"/>
      <c r="B525" s="53" t="s">
        <v>475</v>
      </c>
      <c r="C525" s="288" t="s">
        <v>476</v>
      </c>
      <c r="D525" s="288" t="s">
        <v>51</v>
      </c>
      <c r="E525" s="196" t="s">
        <v>7</v>
      </c>
      <c r="F525" s="54" t="s">
        <v>477</v>
      </c>
      <c r="G525" s="224" t="s">
        <v>222</v>
      </c>
      <c r="H525" s="179" t="s">
        <v>43</v>
      </c>
      <c r="I525" s="179" t="s">
        <v>7</v>
      </c>
      <c r="J525" s="221">
        <v>4701.2</v>
      </c>
      <c r="K525" s="221">
        <v>4701.2</v>
      </c>
    </row>
    <row r="526" spans="1:11" s="8" customFormat="1" ht="82.5" x14ac:dyDescent="0.3">
      <c r="A526" s="16"/>
      <c r="B526" s="36" t="s">
        <v>464</v>
      </c>
      <c r="C526" s="265" t="s">
        <v>469</v>
      </c>
      <c r="D526" s="265" t="s">
        <v>49</v>
      </c>
      <c r="E526" s="180" t="s">
        <v>2</v>
      </c>
      <c r="F526" s="222" t="s">
        <v>3</v>
      </c>
      <c r="G526" s="431"/>
      <c r="H526" s="432"/>
      <c r="I526" s="433"/>
      <c r="J526" s="182">
        <f>+J527</f>
        <v>320</v>
      </c>
      <c r="K526" s="182">
        <f t="shared" ref="K526" si="138">+K527</f>
        <v>320</v>
      </c>
    </row>
    <row r="527" spans="1:11" s="8" customFormat="1" x14ac:dyDescent="0.3">
      <c r="A527" s="13" t="s">
        <v>649</v>
      </c>
      <c r="B527" s="37" t="s">
        <v>465</v>
      </c>
      <c r="C527" s="290" t="s">
        <v>469</v>
      </c>
      <c r="D527" s="290" t="s">
        <v>51</v>
      </c>
      <c r="E527" s="223" t="s">
        <v>2</v>
      </c>
      <c r="F527" s="100" t="s">
        <v>3</v>
      </c>
      <c r="G527" s="434"/>
      <c r="H527" s="435"/>
      <c r="I527" s="436"/>
      <c r="J527" s="225">
        <f>SUM(J528)</f>
        <v>320</v>
      </c>
      <c r="K527" s="225">
        <f t="shared" ref="K527" si="139">SUM(K528)</f>
        <v>320</v>
      </c>
    </row>
    <row r="528" spans="1:11" s="8" customFormat="1" ht="51.75" x14ac:dyDescent="0.3">
      <c r="A528" s="173" t="s">
        <v>650</v>
      </c>
      <c r="B528" s="203" t="s">
        <v>466</v>
      </c>
      <c r="C528" s="257" t="s">
        <v>469</v>
      </c>
      <c r="D528" s="257" t="s">
        <v>51</v>
      </c>
      <c r="E528" s="205" t="s">
        <v>28</v>
      </c>
      <c r="F528" s="204" t="s">
        <v>3</v>
      </c>
      <c r="G528" s="437"/>
      <c r="H528" s="438"/>
      <c r="I528" s="439"/>
      <c r="J528" s="226">
        <f>+J529+J530</f>
        <v>320</v>
      </c>
      <c r="K528" s="226">
        <f t="shared" ref="K528" si="140">+K529+K530</f>
        <v>320</v>
      </c>
    </row>
    <row r="529" spans="1:11" s="8" customFormat="1" ht="63" x14ac:dyDescent="0.3">
      <c r="A529" s="16"/>
      <c r="B529" s="104" t="s">
        <v>467</v>
      </c>
      <c r="C529" s="97" t="s">
        <v>469</v>
      </c>
      <c r="D529" s="97" t="s">
        <v>51</v>
      </c>
      <c r="E529" s="224" t="s">
        <v>28</v>
      </c>
      <c r="F529" s="30" t="s">
        <v>463</v>
      </c>
      <c r="G529" s="224" t="s">
        <v>222</v>
      </c>
      <c r="H529" s="179" t="s">
        <v>107</v>
      </c>
      <c r="I529" s="179" t="s">
        <v>7</v>
      </c>
      <c r="J529" s="227">
        <v>220</v>
      </c>
      <c r="K529" s="227">
        <v>220</v>
      </c>
    </row>
    <row r="530" spans="1:11" s="8" customFormat="1" ht="70.150000000000006" customHeight="1" x14ac:dyDescent="0.3">
      <c r="A530" s="16"/>
      <c r="B530" s="104" t="s">
        <v>468</v>
      </c>
      <c r="C530" s="97" t="s">
        <v>469</v>
      </c>
      <c r="D530" s="97" t="s">
        <v>51</v>
      </c>
      <c r="E530" s="224" t="s">
        <v>28</v>
      </c>
      <c r="F530" s="30" t="s">
        <v>470</v>
      </c>
      <c r="G530" s="224" t="s">
        <v>222</v>
      </c>
      <c r="H530" s="179" t="s">
        <v>107</v>
      </c>
      <c r="I530" s="179" t="s">
        <v>7</v>
      </c>
      <c r="J530" s="227">
        <v>100</v>
      </c>
      <c r="K530" s="227">
        <v>100</v>
      </c>
    </row>
    <row r="531" spans="1:11" s="171" customFormat="1" ht="49.5" x14ac:dyDescent="0.3">
      <c r="A531" s="170" t="s">
        <v>552</v>
      </c>
      <c r="B531" s="36" t="s">
        <v>417</v>
      </c>
      <c r="C531" s="265" t="s">
        <v>421</v>
      </c>
      <c r="D531" s="265" t="s">
        <v>49</v>
      </c>
      <c r="E531" s="180" t="s">
        <v>2</v>
      </c>
      <c r="F531" s="181" t="s">
        <v>3</v>
      </c>
      <c r="G531" s="449"/>
      <c r="H531" s="450"/>
      <c r="I531" s="451"/>
      <c r="J531" s="130">
        <f>+J532+J539</f>
        <v>0</v>
      </c>
      <c r="K531" s="182">
        <f t="shared" ref="K531:K532" si="141">SUM(K532)</f>
        <v>0</v>
      </c>
    </row>
    <row r="532" spans="1:11" s="172" customFormat="1" ht="33" x14ac:dyDescent="0.3">
      <c r="A532" s="13" t="s">
        <v>553</v>
      </c>
      <c r="B532" s="37" t="s">
        <v>418</v>
      </c>
      <c r="C532" s="123" t="s">
        <v>421</v>
      </c>
      <c r="D532" s="123" t="s">
        <v>51</v>
      </c>
      <c r="E532" s="185" t="s">
        <v>2</v>
      </c>
      <c r="F532" s="186" t="s">
        <v>3</v>
      </c>
      <c r="G532" s="452"/>
      <c r="H532" s="453"/>
      <c r="I532" s="454"/>
      <c r="J532" s="129">
        <f>+J533+J536</f>
        <v>0</v>
      </c>
      <c r="K532" s="26">
        <f t="shared" si="141"/>
        <v>0</v>
      </c>
    </row>
    <row r="533" spans="1:11" s="158" customFormat="1" x14ac:dyDescent="0.3">
      <c r="A533" s="173" t="s">
        <v>554</v>
      </c>
      <c r="B533" s="175" t="s">
        <v>419</v>
      </c>
      <c r="C533" s="284" t="s">
        <v>421</v>
      </c>
      <c r="D533" s="284" t="s">
        <v>51</v>
      </c>
      <c r="E533" s="183" t="s">
        <v>422</v>
      </c>
      <c r="F533" s="80" t="s">
        <v>3</v>
      </c>
      <c r="G533" s="455"/>
      <c r="H533" s="456"/>
      <c r="I533" s="457"/>
      <c r="J533" s="131">
        <f>+J534</f>
        <v>0</v>
      </c>
      <c r="K533" s="184">
        <f t="shared" ref="K533" si="142">+K534+K535</f>
        <v>0</v>
      </c>
    </row>
    <row r="534" spans="1:11" s="8" customFormat="1" ht="33" x14ac:dyDescent="0.3">
      <c r="A534" s="16"/>
      <c r="B534" s="21" t="s">
        <v>515</v>
      </c>
      <c r="C534" s="291" t="s">
        <v>421</v>
      </c>
      <c r="D534" s="291" t="s">
        <v>51</v>
      </c>
      <c r="E534" s="179" t="s">
        <v>422</v>
      </c>
      <c r="F534" s="255" t="s">
        <v>423</v>
      </c>
      <c r="G534" s="410"/>
      <c r="H534" s="411"/>
      <c r="I534" s="412"/>
      <c r="J534" s="256">
        <f>J535</f>
        <v>0</v>
      </c>
      <c r="K534" s="177"/>
    </row>
    <row r="535" spans="1:11" s="8" customFormat="1" ht="15.6" customHeight="1" x14ac:dyDescent="0.3">
      <c r="A535" s="16"/>
      <c r="B535" s="21" t="s">
        <v>223</v>
      </c>
      <c r="C535" s="291" t="s">
        <v>421</v>
      </c>
      <c r="D535" s="291" t="s">
        <v>51</v>
      </c>
      <c r="E535" s="179" t="s">
        <v>422</v>
      </c>
      <c r="F535" s="176" t="s">
        <v>423</v>
      </c>
      <c r="G535" s="363" t="s">
        <v>222</v>
      </c>
      <c r="H535" s="388" t="s">
        <v>43</v>
      </c>
      <c r="I535" s="388" t="s">
        <v>43</v>
      </c>
      <c r="J535" s="138">
        <v>0</v>
      </c>
      <c r="K535" s="177">
        <v>0</v>
      </c>
    </row>
    <row r="536" spans="1:11" s="8" customFormat="1" ht="33" x14ac:dyDescent="0.3">
      <c r="A536" s="13" t="s">
        <v>574</v>
      </c>
      <c r="B536" s="37" t="s">
        <v>418</v>
      </c>
      <c r="C536" s="123" t="s">
        <v>421</v>
      </c>
      <c r="D536" s="123" t="s">
        <v>51</v>
      </c>
      <c r="E536" s="185" t="s">
        <v>2</v>
      </c>
      <c r="F536" s="234" t="s">
        <v>3</v>
      </c>
      <c r="G536" s="410"/>
      <c r="H536" s="411"/>
      <c r="I536" s="412"/>
      <c r="J536" s="129">
        <f>+J537</f>
        <v>0</v>
      </c>
      <c r="K536" s="26"/>
    </row>
    <row r="537" spans="1:11" s="8" customFormat="1" ht="34.5" x14ac:dyDescent="0.3">
      <c r="A537" s="173" t="s">
        <v>575</v>
      </c>
      <c r="B537" s="203" t="s">
        <v>481</v>
      </c>
      <c r="C537" s="287" t="s">
        <v>421</v>
      </c>
      <c r="D537" s="287" t="s">
        <v>51</v>
      </c>
      <c r="E537" s="219" t="s">
        <v>12</v>
      </c>
      <c r="F537" s="233" t="s">
        <v>3</v>
      </c>
      <c r="G537" s="410"/>
      <c r="H537" s="411"/>
      <c r="I537" s="412"/>
      <c r="J537" s="168">
        <f>+J538</f>
        <v>0</v>
      </c>
      <c r="K537" s="220"/>
    </row>
    <row r="538" spans="1:11" s="8" customFormat="1" ht="82.5" x14ac:dyDescent="0.3">
      <c r="A538" s="16"/>
      <c r="B538" s="21" t="s">
        <v>550</v>
      </c>
      <c r="C538" s="291" t="s">
        <v>421</v>
      </c>
      <c r="D538" s="291" t="s">
        <v>51</v>
      </c>
      <c r="E538" s="179" t="s">
        <v>12</v>
      </c>
      <c r="F538" s="176" t="s">
        <v>514</v>
      </c>
      <c r="G538" s="224" t="s">
        <v>222</v>
      </c>
      <c r="H538" s="179" t="s">
        <v>43</v>
      </c>
      <c r="I538" s="179" t="s">
        <v>12</v>
      </c>
      <c r="J538" s="138">
        <v>0</v>
      </c>
      <c r="K538" s="177"/>
    </row>
    <row r="539" spans="1:11" s="172" customFormat="1" ht="49.5" x14ac:dyDescent="0.3">
      <c r="A539" s="101"/>
      <c r="B539" s="37" t="s">
        <v>445</v>
      </c>
      <c r="C539" s="123" t="s">
        <v>421</v>
      </c>
      <c r="D539" s="123" t="s">
        <v>85</v>
      </c>
      <c r="E539" s="185" t="s">
        <v>2</v>
      </c>
      <c r="F539" s="195" t="s">
        <v>3</v>
      </c>
      <c r="G539" s="402"/>
      <c r="H539" s="403"/>
      <c r="I539" s="404"/>
      <c r="J539" s="129">
        <f>+J540</f>
        <v>0</v>
      </c>
      <c r="K539" s="198"/>
    </row>
    <row r="540" spans="1:11" s="8" customFormat="1" ht="34.5" x14ac:dyDescent="0.3">
      <c r="A540" s="16"/>
      <c r="B540" s="174" t="s">
        <v>442</v>
      </c>
      <c r="C540" s="284" t="s">
        <v>421</v>
      </c>
      <c r="D540" s="284" t="s">
        <v>85</v>
      </c>
      <c r="E540" s="183" t="s">
        <v>8</v>
      </c>
      <c r="F540" s="193" t="s">
        <v>3</v>
      </c>
      <c r="G540" s="429"/>
      <c r="H540" s="429"/>
      <c r="I540" s="429"/>
      <c r="J540" s="131">
        <f>+J541</f>
        <v>0</v>
      </c>
      <c r="K540" s="197"/>
    </row>
    <row r="541" spans="1:11" s="8" customFormat="1" ht="63" x14ac:dyDescent="0.3">
      <c r="A541" s="16"/>
      <c r="B541" s="53" t="s">
        <v>443</v>
      </c>
      <c r="C541" s="288" t="s">
        <v>421</v>
      </c>
      <c r="D541" s="288" t="s">
        <v>85</v>
      </c>
      <c r="E541" s="196" t="s">
        <v>8</v>
      </c>
      <c r="F541" s="54" t="s">
        <v>444</v>
      </c>
      <c r="G541" s="224" t="s">
        <v>222</v>
      </c>
      <c r="H541" s="179" t="s">
        <v>43</v>
      </c>
      <c r="I541" s="179" t="s">
        <v>12</v>
      </c>
      <c r="J541" s="138"/>
      <c r="K541" s="177"/>
    </row>
    <row r="542" spans="1:11" s="88" customFormat="1" ht="56.25" x14ac:dyDescent="0.3">
      <c r="A542" s="12" t="s">
        <v>555</v>
      </c>
      <c r="B542" s="20" t="s">
        <v>325</v>
      </c>
      <c r="C542" s="265" t="s">
        <v>326</v>
      </c>
      <c r="D542" s="265" t="s">
        <v>49</v>
      </c>
      <c r="E542" s="150" t="s">
        <v>2</v>
      </c>
      <c r="F542" s="85" t="s">
        <v>3</v>
      </c>
      <c r="G542" s="399"/>
      <c r="H542" s="399"/>
      <c r="I542" s="399"/>
      <c r="J542" s="130">
        <f>SUM(J543)</f>
        <v>2413.6999999999998</v>
      </c>
      <c r="K542" s="130">
        <f t="shared" ref="K542" si="143">SUM(K543)</f>
        <v>0</v>
      </c>
    </row>
    <row r="543" spans="1:11" s="88" customFormat="1" ht="56.25" x14ac:dyDescent="0.3">
      <c r="A543" s="13" t="s">
        <v>556</v>
      </c>
      <c r="B543" s="18" t="s">
        <v>327</v>
      </c>
      <c r="C543" s="123" t="s">
        <v>326</v>
      </c>
      <c r="D543" s="123" t="s">
        <v>51</v>
      </c>
      <c r="E543" s="152" t="s">
        <v>2</v>
      </c>
      <c r="F543" s="87" t="s">
        <v>3</v>
      </c>
      <c r="G543" s="399"/>
      <c r="H543" s="399"/>
      <c r="I543" s="399"/>
      <c r="J543" s="129">
        <f>J544+J549</f>
        <v>2413.6999999999998</v>
      </c>
      <c r="K543" s="129">
        <f>K544+K549</f>
        <v>0</v>
      </c>
    </row>
    <row r="544" spans="1:11" s="90" customFormat="1" ht="39" x14ac:dyDescent="0.3">
      <c r="A544" s="40" t="s">
        <v>557</v>
      </c>
      <c r="B544" s="89" t="s">
        <v>328</v>
      </c>
      <c r="C544" s="287" t="s">
        <v>326</v>
      </c>
      <c r="D544" s="287" t="s">
        <v>51</v>
      </c>
      <c r="E544" s="252" t="s">
        <v>1</v>
      </c>
      <c r="F544" s="252" t="s">
        <v>3</v>
      </c>
      <c r="G544" s="430"/>
      <c r="H544" s="430"/>
      <c r="I544" s="430"/>
      <c r="J544" s="168">
        <f>+J545+J547</f>
        <v>2413.6999999999998</v>
      </c>
      <c r="K544" s="168">
        <f t="shared" ref="K544" si="144">SUM(K547)</f>
        <v>0</v>
      </c>
    </row>
    <row r="545" spans="1:11" s="90" customFormat="1" ht="33" x14ac:dyDescent="0.3">
      <c r="A545" s="40"/>
      <c r="B545" s="41" t="s">
        <v>633</v>
      </c>
      <c r="C545" s="328" t="s">
        <v>326</v>
      </c>
      <c r="D545" s="328" t="s">
        <v>51</v>
      </c>
      <c r="E545" s="326" t="s">
        <v>1</v>
      </c>
      <c r="F545" s="326" t="s">
        <v>635</v>
      </c>
      <c r="G545" s="392"/>
      <c r="H545" s="393"/>
      <c r="I545" s="394"/>
      <c r="J545" s="92">
        <f>+J546</f>
        <v>1589.3</v>
      </c>
      <c r="K545" s="92"/>
    </row>
    <row r="546" spans="1:11" s="90" customFormat="1" ht="19.5" x14ac:dyDescent="0.3">
      <c r="A546" s="40"/>
      <c r="B546" s="17" t="s">
        <v>634</v>
      </c>
      <c r="C546" s="97" t="s">
        <v>326</v>
      </c>
      <c r="D546" s="97" t="s">
        <v>51</v>
      </c>
      <c r="E546" s="327" t="s">
        <v>1</v>
      </c>
      <c r="F546" s="327" t="s">
        <v>635</v>
      </c>
      <c r="G546" s="224" t="s">
        <v>211</v>
      </c>
      <c r="H546" s="224" t="s">
        <v>1</v>
      </c>
      <c r="I546" s="224" t="s">
        <v>101</v>
      </c>
      <c r="J546" s="28">
        <v>1589.3</v>
      </c>
      <c r="K546" s="28"/>
    </row>
    <row r="547" spans="1:11" s="71" customFormat="1" ht="33" x14ac:dyDescent="0.3">
      <c r="A547" s="16"/>
      <c r="B547" s="41" t="s">
        <v>510</v>
      </c>
      <c r="C547" s="264" t="s">
        <v>326</v>
      </c>
      <c r="D547" s="264" t="s">
        <v>51</v>
      </c>
      <c r="E547" s="147" t="s">
        <v>1</v>
      </c>
      <c r="F547" s="84" t="s">
        <v>329</v>
      </c>
      <c r="G547" s="400"/>
      <c r="H547" s="400"/>
      <c r="I547" s="400"/>
      <c r="J547" s="92">
        <f>SUM(J548:J548)</f>
        <v>824.4</v>
      </c>
      <c r="K547" s="92">
        <f>SUM(K548:K548)</f>
        <v>0</v>
      </c>
    </row>
    <row r="548" spans="1:11" s="8" customFormat="1" ht="17.25" x14ac:dyDescent="0.3">
      <c r="A548" s="16"/>
      <c r="B548" s="17" t="s">
        <v>223</v>
      </c>
      <c r="C548" s="97" t="s">
        <v>326</v>
      </c>
      <c r="D548" s="97" t="s">
        <v>51</v>
      </c>
      <c r="E548" s="151" t="s">
        <v>1</v>
      </c>
      <c r="F548" s="86" t="s">
        <v>329</v>
      </c>
      <c r="G548" s="224" t="s">
        <v>222</v>
      </c>
      <c r="H548" s="224" t="s">
        <v>107</v>
      </c>
      <c r="I548" s="224" t="s">
        <v>7</v>
      </c>
      <c r="J548" s="28">
        <v>824.4</v>
      </c>
      <c r="K548" s="28">
        <v>0</v>
      </c>
    </row>
    <row r="549" spans="1:11" s="8" customFormat="1" ht="39" x14ac:dyDescent="0.3">
      <c r="A549" s="40" t="s">
        <v>606</v>
      </c>
      <c r="B549" s="89" t="s">
        <v>511</v>
      </c>
      <c r="C549" s="287" t="s">
        <v>326</v>
      </c>
      <c r="D549" s="287" t="s">
        <v>51</v>
      </c>
      <c r="E549" s="252" t="s">
        <v>7</v>
      </c>
      <c r="F549" s="252" t="s">
        <v>3</v>
      </c>
      <c r="G549" s="224"/>
      <c r="H549" s="224"/>
      <c r="I549" s="224"/>
      <c r="J549" s="254">
        <f t="shared" ref="J549:K550" si="145">J550</f>
        <v>0</v>
      </c>
      <c r="K549" s="254">
        <f t="shared" si="145"/>
        <v>0</v>
      </c>
    </row>
    <row r="550" spans="1:11" s="8" customFormat="1" ht="49.5" x14ac:dyDescent="0.3">
      <c r="A550" s="16"/>
      <c r="B550" s="41" t="s">
        <v>512</v>
      </c>
      <c r="C550" s="97" t="s">
        <v>326</v>
      </c>
      <c r="D550" s="97" t="s">
        <v>51</v>
      </c>
      <c r="E550" s="251" t="s">
        <v>7</v>
      </c>
      <c r="F550" s="251" t="s">
        <v>513</v>
      </c>
      <c r="G550" s="224"/>
      <c r="H550" s="224"/>
      <c r="I550" s="224"/>
      <c r="J550" s="92">
        <f t="shared" si="145"/>
        <v>0</v>
      </c>
      <c r="K550" s="92">
        <f t="shared" si="145"/>
        <v>0</v>
      </c>
    </row>
    <row r="551" spans="1:11" s="8" customFormat="1" ht="17.25" x14ac:dyDescent="0.3">
      <c r="A551" s="16"/>
      <c r="B551" s="17" t="s">
        <v>223</v>
      </c>
      <c r="C551" s="97" t="s">
        <v>326</v>
      </c>
      <c r="D551" s="97" t="s">
        <v>51</v>
      </c>
      <c r="E551" s="251" t="s">
        <v>7</v>
      </c>
      <c r="F551" s="251" t="s">
        <v>513</v>
      </c>
      <c r="G551" s="224" t="s">
        <v>222</v>
      </c>
      <c r="H551" s="224" t="s">
        <v>43</v>
      </c>
      <c r="I551" s="224" t="s">
        <v>7</v>
      </c>
      <c r="J551" s="28">
        <v>0</v>
      </c>
      <c r="K551" s="28">
        <v>0</v>
      </c>
    </row>
    <row r="552" spans="1:11" s="2" customFormat="1" ht="37.5" x14ac:dyDescent="0.25">
      <c r="A552" s="12" t="s">
        <v>558</v>
      </c>
      <c r="B552" s="20" t="s">
        <v>284</v>
      </c>
      <c r="C552" s="265" t="s">
        <v>303</v>
      </c>
      <c r="D552" s="265" t="s">
        <v>49</v>
      </c>
      <c r="E552" s="150" t="s">
        <v>2</v>
      </c>
      <c r="F552" s="35" t="s">
        <v>3</v>
      </c>
      <c r="G552" s="399"/>
      <c r="H552" s="399"/>
      <c r="I552" s="399"/>
      <c r="J552" s="130">
        <f>+J553+J563</f>
        <v>5223.3999999999996</v>
      </c>
      <c r="K552" s="130">
        <f t="shared" ref="K552" si="146">SUM(K553+K558)</f>
        <v>978.19999999999993</v>
      </c>
    </row>
    <row r="553" spans="1:11" s="2" customFormat="1" ht="37.5" x14ac:dyDescent="0.25">
      <c r="A553" s="13" t="s">
        <v>559</v>
      </c>
      <c r="B553" s="18" t="s">
        <v>302</v>
      </c>
      <c r="C553" s="123" t="s">
        <v>303</v>
      </c>
      <c r="D553" s="123" t="s">
        <v>51</v>
      </c>
      <c r="E553" s="152" t="s">
        <v>2</v>
      </c>
      <c r="F553" s="49" t="s">
        <v>3</v>
      </c>
      <c r="G553" s="406"/>
      <c r="H553" s="406"/>
      <c r="I553" s="406"/>
      <c r="J553" s="129">
        <f>SUM(J554+J556)</f>
        <v>1983</v>
      </c>
      <c r="K553" s="129">
        <f t="shared" ref="K553" si="147">SUM(K554+K556)</f>
        <v>978.19999999999993</v>
      </c>
    </row>
    <row r="554" spans="1:11" s="42" customFormat="1" ht="33" x14ac:dyDescent="0.25">
      <c r="A554" s="40"/>
      <c r="B554" s="41" t="s">
        <v>304</v>
      </c>
      <c r="C554" s="264" t="s">
        <v>303</v>
      </c>
      <c r="D554" s="289" t="s">
        <v>51</v>
      </c>
      <c r="E554" s="147" t="s">
        <v>2</v>
      </c>
      <c r="F554" s="61" t="s">
        <v>305</v>
      </c>
      <c r="G554" s="389"/>
      <c r="H554" s="390"/>
      <c r="I554" s="391"/>
      <c r="J554" s="142">
        <f>SUM(J555)</f>
        <v>1288</v>
      </c>
      <c r="K554" s="142">
        <f t="shared" ref="K554" si="148">SUM(K555)</f>
        <v>641.79999999999995</v>
      </c>
    </row>
    <row r="555" spans="1:11" s="8" customFormat="1" ht="33" x14ac:dyDescent="0.3">
      <c r="A555" s="16"/>
      <c r="B555" s="17" t="s">
        <v>306</v>
      </c>
      <c r="C555" s="97" t="s">
        <v>303</v>
      </c>
      <c r="D555" s="291" t="s">
        <v>51</v>
      </c>
      <c r="E555" s="151" t="s">
        <v>2</v>
      </c>
      <c r="F555" s="48" t="s">
        <v>305</v>
      </c>
      <c r="G555" s="366" t="s">
        <v>213</v>
      </c>
      <c r="H555" s="366" t="s">
        <v>1</v>
      </c>
      <c r="I555" s="366" t="s">
        <v>8</v>
      </c>
      <c r="J555" s="28">
        <v>1288</v>
      </c>
      <c r="K555" s="28">
        <v>641.79999999999995</v>
      </c>
    </row>
    <row r="556" spans="1:11" s="42" customFormat="1" ht="19.5" x14ac:dyDescent="0.25">
      <c r="A556" s="40"/>
      <c r="B556" s="41" t="s">
        <v>308</v>
      </c>
      <c r="C556" s="264" t="s">
        <v>303</v>
      </c>
      <c r="D556" s="289" t="s">
        <v>193</v>
      </c>
      <c r="E556" s="147" t="s">
        <v>2</v>
      </c>
      <c r="F556" s="61" t="s">
        <v>128</v>
      </c>
      <c r="G556" s="389"/>
      <c r="H556" s="390"/>
      <c r="I556" s="391"/>
      <c r="J556" s="142">
        <f>SUM(J557)</f>
        <v>695</v>
      </c>
      <c r="K556" s="142">
        <f t="shared" ref="K556" si="149">SUM(K557)</f>
        <v>336.4</v>
      </c>
    </row>
    <row r="557" spans="1:11" s="8" customFormat="1" ht="33" x14ac:dyDescent="0.3">
      <c r="A557" s="16"/>
      <c r="B557" s="17" t="s">
        <v>243</v>
      </c>
      <c r="C557" s="97" t="s">
        <v>303</v>
      </c>
      <c r="D557" s="291" t="s">
        <v>193</v>
      </c>
      <c r="E557" s="151" t="s">
        <v>2</v>
      </c>
      <c r="F557" s="48" t="s">
        <v>128</v>
      </c>
      <c r="G557" s="363" t="s">
        <v>213</v>
      </c>
      <c r="H557" s="363" t="s">
        <v>1</v>
      </c>
      <c r="I557" s="363" t="s">
        <v>8</v>
      </c>
      <c r="J557" s="28">
        <v>695</v>
      </c>
      <c r="K557" s="28">
        <v>336.4</v>
      </c>
    </row>
    <row r="558" spans="1:11" s="2" customFormat="1" ht="37.5" x14ac:dyDescent="0.25">
      <c r="A558" s="13" t="s">
        <v>371</v>
      </c>
      <c r="B558" s="18" t="s">
        <v>291</v>
      </c>
      <c r="C558" s="123" t="s">
        <v>285</v>
      </c>
      <c r="D558" s="123" t="s">
        <v>94</v>
      </c>
      <c r="E558" s="152" t="s">
        <v>2</v>
      </c>
      <c r="F558" s="34" t="s">
        <v>3</v>
      </c>
      <c r="G558" s="406"/>
      <c r="H558" s="406"/>
      <c r="I558" s="406"/>
      <c r="J558" s="129">
        <f>SUM(J559)</f>
        <v>0</v>
      </c>
      <c r="K558" s="129">
        <f t="shared" ref="K558" si="150">SUM(K559)</f>
        <v>0</v>
      </c>
    </row>
    <row r="559" spans="1:11" s="42" customFormat="1" ht="49.5" x14ac:dyDescent="0.25">
      <c r="A559" s="40"/>
      <c r="B559" s="41" t="s">
        <v>292</v>
      </c>
      <c r="C559" s="264" t="s">
        <v>285</v>
      </c>
      <c r="D559" s="264" t="s">
        <v>94</v>
      </c>
      <c r="E559" s="147" t="s">
        <v>2</v>
      </c>
      <c r="F559" s="61" t="s">
        <v>286</v>
      </c>
      <c r="G559" s="389"/>
      <c r="H559" s="390"/>
      <c r="I559" s="391"/>
      <c r="J559" s="142">
        <f>SUM(J560)</f>
        <v>0</v>
      </c>
      <c r="K559" s="142">
        <f t="shared" ref="K559" si="151">SUM(K560)</f>
        <v>0</v>
      </c>
    </row>
    <row r="560" spans="1:11" s="8" customFormat="1" ht="17.25" x14ac:dyDescent="0.3">
      <c r="A560" s="16"/>
      <c r="B560" s="17" t="s">
        <v>210</v>
      </c>
      <c r="C560" s="97" t="s">
        <v>285</v>
      </c>
      <c r="D560" s="97" t="s">
        <v>94</v>
      </c>
      <c r="E560" s="151" t="s">
        <v>2</v>
      </c>
      <c r="F560" s="33" t="s">
        <v>286</v>
      </c>
      <c r="G560" s="363" t="s">
        <v>211</v>
      </c>
      <c r="H560" s="363" t="s">
        <v>1</v>
      </c>
      <c r="I560" s="363" t="s">
        <v>43</v>
      </c>
      <c r="J560" s="28"/>
      <c r="K560" s="28"/>
    </row>
    <row r="561" spans="1:11" s="8" customFormat="1" ht="18" thickBot="1" x14ac:dyDescent="0.35">
      <c r="A561" s="31"/>
      <c r="B561" s="32"/>
      <c r="C561" s="128"/>
      <c r="D561" s="128"/>
      <c r="E561" s="57"/>
      <c r="F561" s="57"/>
      <c r="G561" s="365"/>
      <c r="H561" s="365"/>
      <c r="I561" s="365"/>
      <c r="J561" s="28"/>
      <c r="K561" s="28"/>
    </row>
    <row r="562" spans="1:11" x14ac:dyDescent="0.25">
      <c r="B562" s="243" t="s">
        <v>491</v>
      </c>
      <c r="C562" s="292"/>
      <c r="D562" s="292"/>
      <c r="E562" s="244"/>
      <c r="F562" s="244"/>
      <c r="G562" s="245"/>
      <c r="H562" s="245"/>
      <c r="I562" s="245"/>
      <c r="J562" s="245"/>
      <c r="K562" s="245"/>
    </row>
    <row r="563" spans="1:11" x14ac:dyDescent="0.25">
      <c r="A563" s="250" t="s">
        <v>607</v>
      </c>
      <c r="B563" s="37" t="s">
        <v>492</v>
      </c>
      <c r="C563" s="123" t="s">
        <v>285</v>
      </c>
      <c r="D563" s="123" t="s">
        <v>51</v>
      </c>
      <c r="E563" s="185" t="s">
        <v>2</v>
      </c>
      <c r="F563" s="242" t="s">
        <v>3</v>
      </c>
      <c r="G563" s="245"/>
      <c r="H563" s="245"/>
      <c r="I563" s="245"/>
      <c r="J563" s="129">
        <f>SUM(J564+J566)</f>
        <v>3240.4</v>
      </c>
      <c r="K563" s="129">
        <f t="shared" ref="K563" si="152">SUM(K564+K566)</f>
        <v>0</v>
      </c>
    </row>
    <row r="564" spans="1:11" ht="31.5" x14ac:dyDescent="0.25">
      <c r="A564" s="249"/>
      <c r="B564" s="104" t="s">
        <v>493</v>
      </c>
      <c r="C564" s="288" t="s">
        <v>285</v>
      </c>
      <c r="D564" s="288" t="s">
        <v>51</v>
      </c>
      <c r="E564" s="196" t="s">
        <v>2</v>
      </c>
      <c r="F564" s="54" t="s">
        <v>494</v>
      </c>
      <c r="G564" s="363" t="s">
        <v>215</v>
      </c>
      <c r="H564" s="363" t="s">
        <v>1</v>
      </c>
      <c r="I564" s="363" t="s">
        <v>46</v>
      </c>
      <c r="J564" s="28">
        <v>3240.4</v>
      </c>
      <c r="K564" s="28"/>
    </row>
  </sheetData>
  <mergeCells count="230">
    <mergeCell ref="G545:I545"/>
    <mergeCell ref="G83:I83"/>
    <mergeCell ref="G38:I38"/>
    <mergeCell ref="G536:I536"/>
    <mergeCell ref="G537:I537"/>
    <mergeCell ref="G51:I51"/>
    <mergeCell ref="G522:I524"/>
    <mergeCell ref="G526:I528"/>
    <mergeCell ref="G511:I511"/>
    <mergeCell ref="G512:I512"/>
    <mergeCell ref="G531:I531"/>
    <mergeCell ref="G532:I532"/>
    <mergeCell ref="G533:I533"/>
    <mergeCell ref="G302:I302"/>
    <mergeCell ref="G453:I453"/>
    <mergeCell ref="G454:I454"/>
    <mergeCell ref="G378:I378"/>
    <mergeCell ref="G346:I346"/>
    <mergeCell ref="G347:I347"/>
    <mergeCell ref="G348:I348"/>
    <mergeCell ref="G349:I349"/>
    <mergeCell ref="G352:I352"/>
    <mergeCell ref="G434:I434"/>
    <mergeCell ref="G437:I437"/>
    <mergeCell ref="G544:I544"/>
    <mergeCell ref="G534:I534"/>
    <mergeCell ref="G542:I542"/>
    <mergeCell ref="G399:I399"/>
    <mergeCell ref="G464:I466"/>
    <mergeCell ref="G461:I461"/>
    <mergeCell ref="G462:I462"/>
    <mergeCell ref="G447:I447"/>
    <mergeCell ref="G448:I448"/>
    <mergeCell ref="G455:I455"/>
    <mergeCell ref="G417:I417"/>
    <mergeCell ref="G418:I418"/>
    <mergeCell ref="G402:I402"/>
    <mergeCell ref="G456:I456"/>
    <mergeCell ref="G471:I471"/>
    <mergeCell ref="G547:I547"/>
    <mergeCell ref="G380:I380"/>
    <mergeCell ref="G387:I387"/>
    <mergeCell ref="G388:I388"/>
    <mergeCell ref="G390:I390"/>
    <mergeCell ref="G383:I383"/>
    <mergeCell ref="G386:I386"/>
    <mergeCell ref="G381:I381"/>
    <mergeCell ref="G427:I427"/>
    <mergeCell ref="G498:I498"/>
    <mergeCell ref="G499:I499"/>
    <mergeCell ref="G500:I500"/>
    <mergeCell ref="G501:I501"/>
    <mergeCell ref="G419:I419"/>
    <mergeCell ref="G428:I428"/>
    <mergeCell ref="G506:I506"/>
    <mergeCell ref="G507:I507"/>
    <mergeCell ref="G510:I510"/>
    <mergeCell ref="G505:I505"/>
    <mergeCell ref="G398:I398"/>
    <mergeCell ref="G414:I414"/>
    <mergeCell ref="G415:I415"/>
    <mergeCell ref="G540:I540"/>
    <mergeCell ref="G543:I543"/>
    <mergeCell ref="C5:F5"/>
    <mergeCell ref="C4:F4"/>
    <mergeCell ref="G115:I115"/>
    <mergeCell ref="G118:I118"/>
    <mergeCell ref="G119:I119"/>
    <mergeCell ref="G127:I127"/>
    <mergeCell ref="G18:I18"/>
    <mergeCell ref="G19:I19"/>
    <mergeCell ref="G107:I107"/>
    <mergeCell ref="G108:I108"/>
    <mergeCell ref="G114:I114"/>
    <mergeCell ref="G106:I106"/>
    <mergeCell ref="G45:I45"/>
    <mergeCell ref="G46:I46"/>
    <mergeCell ref="G47:I47"/>
    <mergeCell ref="G14:I14"/>
    <mergeCell ref="G15:I15"/>
    <mergeCell ref="G16:I16"/>
    <mergeCell ref="G21:I21"/>
    <mergeCell ref="G22:I22"/>
    <mergeCell ref="G23:I23"/>
    <mergeCell ref="G24:I24"/>
    <mergeCell ref="G29:I29"/>
    <mergeCell ref="G33:I33"/>
    <mergeCell ref="G73:I73"/>
    <mergeCell ref="G264:I264"/>
    <mergeCell ref="G178:I178"/>
    <mergeCell ref="G179:I179"/>
    <mergeCell ref="G188:I188"/>
    <mergeCell ref="G181:I181"/>
    <mergeCell ref="G182:I182"/>
    <mergeCell ref="G183:I183"/>
    <mergeCell ref="G189:I189"/>
    <mergeCell ref="G191:I191"/>
    <mergeCell ref="G243:I243"/>
    <mergeCell ref="G138:I138"/>
    <mergeCell ref="G139:I139"/>
    <mergeCell ref="G140:I140"/>
    <mergeCell ref="G143:I143"/>
    <mergeCell ref="G144:I144"/>
    <mergeCell ref="G148:I148"/>
    <mergeCell ref="G219:I219"/>
    <mergeCell ref="G220:I220"/>
    <mergeCell ref="G149:I149"/>
    <mergeCell ref="G150:I150"/>
    <mergeCell ref="G197:I197"/>
    <mergeCell ref="G228:I228"/>
    <mergeCell ref="G229:I229"/>
    <mergeCell ref="G395:I395"/>
    <mergeCell ref="G392:I392"/>
    <mergeCell ref="G342:I342"/>
    <mergeCell ref="G343:I343"/>
    <mergeCell ref="G344:I344"/>
    <mergeCell ref="G331:I331"/>
    <mergeCell ref="G216:I216"/>
    <mergeCell ref="G289:I289"/>
    <mergeCell ref="G308:I308"/>
    <mergeCell ref="G304:I304"/>
    <mergeCell ref="G313:I313"/>
    <mergeCell ref="G314:I314"/>
    <mergeCell ref="G318:I318"/>
    <mergeCell ref="G320:I320"/>
    <mergeCell ref="G293:I293"/>
    <mergeCell ref="G294:I294"/>
    <mergeCell ref="G298:I298"/>
    <mergeCell ref="G239:I239"/>
    <mergeCell ref="G240:I240"/>
    <mergeCell ref="G242:I242"/>
    <mergeCell ref="G231:I231"/>
    <mergeCell ref="G227:I227"/>
    <mergeCell ref="G226:I226"/>
    <mergeCell ref="G558:I558"/>
    <mergeCell ref="G353:I353"/>
    <mergeCell ref="G354:I354"/>
    <mergeCell ref="G355:I355"/>
    <mergeCell ref="G358:I358"/>
    <mergeCell ref="G360:I360"/>
    <mergeCell ref="G365:I365"/>
    <mergeCell ref="G366:I366"/>
    <mergeCell ref="G367:I367"/>
    <mergeCell ref="G368:I368"/>
    <mergeCell ref="G375:I375"/>
    <mergeCell ref="G413:I413"/>
    <mergeCell ref="G440:I440"/>
    <mergeCell ref="G410:I410"/>
    <mergeCell ref="G407:I407"/>
    <mergeCell ref="G408:I408"/>
    <mergeCell ref="G409:I409"/>
    <mergeCell ref="G403:I403"/>
    <mergeCell ref="G370:I370"/>
    <mergeCell ref="G377:I377"/>
    <mergeCell ref="G376:I376"/>
    <mergeCell ref="G441:I441"/>
    <mergeCell ref="G442:I442"/>
    <mergeCell ref="G552:I552"/>
    <mergeCell ref="G553:I553"/>
    <mergeCell ref="G468:I468"/>
    <mergeCell ref="G469:I469"/>
    <mergeCell ref="A2:K2"/>
    <mergeCell ref="G340:I340"/>
    <mergeCell ref="G393:I393"/>
    <mergeCell ref="G401:I401"/>
    <mergeCell ref="G129:I129"/>
    <mergeCell ref="G200:I200"/>
    <mergeCell ref="G134:I134"/>
    <mergeCell ref="G177:I177"/>
    <mergeCell ref="G172:I172"/>
    <mergeCell ref="G173:I173"/>
    <mergeCell ref="G337:I337"/>
    <mergeCell ref="G237:I237"/>
    <mergeCell ref="G277:I277"/>
    <mergeCell ref="G281:I281"/>
    <mergeCell ref="G282:I282"/>
    <mergeCell ref="G246:I246"/>
    <mergeCell ref="G196:I196"/>
    <mergeCell ref="G185:I185"/>
    <mergeCell ref="G186:I186"/>
    <mergeCell ref="G279:I279"/>
    <mergeCell ref="G327:I327"/>
    <mergeCell ref="H1:K1"/>
    <mergeCell ref="G270:I270"/>
    <mergeCell ref="G539:I539"/>
    <mergeCell ref="G268:I268"/>
    <mergeCell ref="G291:I291"/>
    <mergeCell ref="G332:I332"/>
    <mergeCell ref="G333:I333"/>
    <mergeCell ref="G312:I312"/>
    <mergeCell ref="G56:I56"/>
    <mergeCell ref="G470:I470"/>
    <mergeCell ref="G475:I475"/>
    <mergeCell ref="G508:I508"/>
    <mergeCell ref="G205:I205"/>
    <mergeCell ref="G209:I209"/>
    <mergeCell ref="G210:I210"/>
    <mergeCell ref="G215:I215"/>
    <mergeCell ref="G212:I212"/>
    <mergeCell ref="G213:I213"/>
    <mergeCell ref="G192:I192"/>
    <mergeCell ref="G336:I336"/>
    <mergeCell ref="G234:I234"/>
    <mergeCell ref="G245:I245"/>
    <mergeCell ref="G232:I232"/>
    <mergeCell ref="G248:I248"/>
    <mergeCell ref="G59:I59"/>
    <mergeCell ref="G68:I68"/>
    <mergeCell ref="G86:I86"/>
    <mergeCell ref="G128:I128"/>
    <mergeCell ref="G269:I269"/>
    <mergeCell ref="G278:I278"/>
    <mergeCell ref="G396:I396"/>
    <mergeCell ref="G221:I221"/>
    <mergeCell ref="G222:I222"/>
    <mergeCell ref="G201:I201"/>
    <mergeCell ref="G199:I199"/>
    <mergeCell ref="G202:I202"/>
    <mergeCell ref="G252:I252"/>
    <mergeCell ref="G253:I253"/>
    <mergeCell ref="G256:I256"/>
    <mergeCell ref="G233:I233"/>
    <mergeCell ref="G271:I271"/>
    <mergeCell ref="G292:I292"/>
    <mergeCell ref="G247:I247"/>
    <mergeCell ref="G321:I321"/>
    <mergeCell ref="G322:I322"/>
    <mergeCell ref="G236:I236"/>
    <mergeCell ref="G204:I204"/>
    <mergeCell ref="G335:I335"/>
  </mergeCells>
  <pageMargins left="0.64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2020-07-14T06:06:45Z</cp:lastPrinted>
  <dcterms:created xsi:type="dcterms:W3CDTF">2015-10-05T11:25:45Z</dcterms:created>
  <dcterms:modified xsi:type="dcterms:W3CDTF">2020-07-14T06:08:42Z</dcterms:modified>
</cp:coreProperties>
</file>