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ПОЧТА\Конорева\2024\февраль\Бюджет2023\"/>
    </mc:Choice>
  </mc:AlternateContent>
  <bookViews>
    <workbookView xWindow="0" yWindow="0" windowWidth="28800" windowHeight="12330"/>
  </bookViews>
  <sheets>
    <sheet name="программы" sheetId="1" r:id="rId1"/>
    <sheet name="Лист3" sheetId="3" r:id="rId2"/>
  </sheets>
  <definedNames>
    <definedName name="_xlnm._FilterDatabase" localSheetId="0" hidden="1">программы!$G$1:$G$603</definedName>
    <definedName name="_xlnm.Print_Titles" localSheetId="0">программы!$4:$4</definedName>
    <definedName name="_xlnm.Print_Area" localSheetId="0">программы!$A$1:$J$602</definedName>
  </definedNames>
  <calcPr calcId="162913"/>
</workbook>
</file>

<file path=xl/calcChain.xml><?xml version="1.0" encoding="utf-8"?>
<calcChain xmlns="http://schemas.openxmlformats.org/spreadsheetml/2006/main">
  <c r="J73" i="1" l="1"/>
  <c r="J173" i="1" l="1"/>
  <c r="J389" i="1" l="1"/>
  <c r="J385" i="1"/>
  <c r="J394" i="1"/>
  <c r="J396" i="1"/>
  <c r="J393" i="1" l="1"/>
  <c r="J392" i="1" s="1"/>
  <c r="J384" i="1"/>
  <c r="J383" i="1" s="1"/>
  <c r="J533" i="1"/>
  <c r="J368" i="1" l="1"/>
  <c r="J350" i="1"/>
  <c r="J519" i="1"/>
  <c r="J492" i="1"/>
  <c r="J468" i="1" l="1"/>
  <c r="J467" i="1" s="1"/>
  <c r="J339" i="1" l="1"/>
  <c r="J68" i="1" l="1"/>
  <c r="J490" i="1"/>
  <c r="J494" i="1"/>
  <c r="J472" i="1"/>
  <c r="J26" i="1"/>
  <c r="J294" i="1" l="1"/>
  <c r="J304" i="1" l="1"/>
  <c r="J571" i="1" l="1"/>
  <c r="J106" i="1" l="1"/>
  <c r="K357" i="1" l="1"/>
  <c r="L357" i="1"/>
  <c r="M357" i="1"/>
  <c r="N357" i="1"/>
  <c r="J215" i="1" l="1"/>
  <c r="J209" i="1"/>
  <c r="J459" i="1" l="1"/>
  <c r="J458" i="1" s="1"/>
  <c r="J426" i="1" l="1"/>
  <c r="J170" i="1" l="1"/>
  <c r="J169" i="1" s="1"/>
  <c r="J521" i="1"/>
  <c r="K45" i="1" l="1"/>
  <c r="L45" i="1"/>
  <c r="M45" i="1"/>
  <c r="N45" i="1"/>
  <c r="J45" i="1"/>
  <c r="K571" i="1" l="1"/>
  <c r="L571" i="1"/>
  <c r="M571" i="1"/>
  <c r="N571" i="1"/>
  <c r="J570" i="1"/>
  <c r="J569" i="1" s="1"/>
  <c r="J568" i="1" s="1"/>
  <c r="J241" i="1" l="1"/>
  <c r="J239" i="1"/>
  <c r="J238" i="1" l="1"/>
  <c r="K584" i="1" l="1"/>
  <c r="L584" i="1"/>
  <c r="M584" i="1"/>
  <c r="N584" i="1"/>
  <c r="J582" i="1"/>
  <c r="J555" i="1" l="1"/>
  <c r="J424" i="1" l="1"/>
  <c r="J559" i="1"/>
  <c r="J554" i="1" l="1"/>
  <c r="J407" i="1"/>
  <c r="J406" i="1" l="1"/>
  <c r="J579" i="1"/>
  <c r="J449" i="1"/>
  <c r="J378" i="1"/>
  <c r="J600" i="1"/>
  <c r="J599" i="1" s="1"/>
  <c r="K260" i="1"/>
  <c r="L260" i="1"/>
  <c r="M260" i="1"/>
  <c r="N260" i="1"/>
  <c r="J263" i="1"/>
  <c r="J377" i="1" l="1"/>
  <c r="J63" i="1" l="1"/>
  <c r="J243" i="1" l="1"/>
  <c r="J201" i="1" l="1"/>
  <c r="J197" i="1" s="1"/>
  <c r="J577" i="1" l="1"/>
  <c r="J576" i="1" s="1"/>
  <c r="J575" i="1" s="1"/>
  <c r="J58" i="1"/>
  <c r="J363" i="1"/>
  <c r="J362" i="1" s="1"/>
  <c r="J403" i="1"/>
  <c r="J412" i="1"/>
  <c r="J374" i="1" l="1"/>
  <c r="J367" i="1" s="1"/>
  <c r="J366" i="1" s="1"/>
  <c r="J437" i="1" l="1"/>
  <c r="J429" i="1"/>
  <c r="J593" i="1" l="1"/>
  <c r="J277" i="1"/>
  <c r="J297" i="1"/>
  <c r="J325" i="1"/>
  <c r="J324" i="1" s="1"/>
  <c r="J566" i="1"/>
  <c r="J565" i="1" s="1"/>
  <c r="J402" i="1"/>
  <c r="J585" i="1"/>
  <c r="J587" i="1"/>
  <c r="J584" i="1" l="1"/>
  <c r="J273" i="1" l="1"/>
  <c r="J271" i="1"/>
  <c r="J270" i="1" l="1"/>
  <c r="J346" i="1" l="1"/>
  <c r="J400" i="1" l="1"/>
  <c r="J399" i="1" s="1"/>
  <c r="J398" i="1" s="1"/>
  <c r="J337" i="1"/>
  <c r="J328" i="1"/>
  <c r="J287" i="1" l="1"/>
  <c r="J286" i="1" s="1"/>
  <c r="J16" i="1" l="1"/>
  <c r="J358" i="1"/>
  <c r="J357" i="1" s="1"/>
  <c r="J336" i="1"/>
  <c r="J332" i="1"/>
  <c r="J156" i="1"/>
  <c r="J155" i="1" s="1"/>
  <c r="J152" i="1"/>
  <c r="J551" i="1" l="1"/>
  <c r="J550" i="1" s="1"/>
  <c r="J549" i="1" s="1"/>
  <c r="J55" i="1"/>
  <c r="J128" i="1" l="1"/>
  <c r="J121" i="1" l="1"/>
  <c r="J120" i="1" s="1"/>
  <c r="J261" i="1" l="1"/>
  <c r="J13" i="1" l="1"/>
  <c r="J12" i="1" s="1"/>
  <c r="J21" i="1"/>
  <c r="J20" i="1" s="1"/>
  <c r="J24" i="1"/>
  <c r="J23" i="1" s="1"/>
  <c r="J15" i="1"/>
  <c r="J225" i="1"/>
  <c r="J276" i="1"/>
  <c r="J281" i="1"/>
  <c r="J280" i="1" s="1"/>
  <c r="J266" i="1" l="1"/>
  <c r="J166" i="1" l="1"/>
  <c r="J111" i="1"/>
  <c r="K111" i="1" l="1"/>
  <c r="K62" i="1" s="1"/>
  <c r="K61" i="1" s="1"/>
  <c r="L111" i="1"/>
  <c r="L62" i="1" s="1"/>
  <c r="L61" i="1" s="1"/>
  <c r="M111" i="1"/>
  <c r="M62" i="1" s="1"/>
  <c r="M61" i="1" s="1"/>
  <c r="N111" i="1"/>
  <c r="N62" i="1" s="1"/>
  <c r="N61" i="1" s="1"/>
  <c r="J50" i="1"/>
  <c r="J254" i="1" l="1"/>
  <c r="J252" i="1"/>
  <c r="J256" i="1" l="1"/>
  <c r="J163" i="1" l="1"/>
  <c r="J322" i="1" l="1"/>
  <c r="J149" i="1" l="1"/>
  <c r="J103" i="1" l="1"/>
  <c r="J302" i="1" l="1"/>
  <c r="J301" i="1" l="1"/>
  <c r="J300" i="1" s="1"/>
  <c r="K331" i="1"/>
  <c r="L331" i="1"/>
  <c r="M331" i="1"/>
  <c r="N331" i="1"/>
  <c r="J99" i="1" l="1"/>
  <c r="J159" i="1" l="1"/>
  <c r="J145" i="1"/>
  <c r="J144" i="1" s="1"/>
  <c r="J132" i="1"/>
  <c r="J178" i="1" l="1"/>
  <c r="J93" i="1"/>
  <c r="J136" i="1" l="1"/>
  <c r="J528" i="1" l="1"/>
  <c r="J527" i="1" s="1"/>
  <c r="J543" i="1" l="1"/>
  <c r="J542" i="1" s="1"/>
  <c r="K47" i="1" l="1"/>
  <c r="L47" i="1"/>
  <c r="M47" i="1"/>
  <c r="N47" i="1"/>
  <c r="J47" i="1"/>
  <c r="J547" i="1" l="1"/>
  <c r="J546" i="1" s="1"/>
  <c r="J545" i="1" s="1"/>
  <c r="J250" i="1" l="1"/>
  <c r="J331" i="1" l="1"/>
  <c r="J330" i="1" s="1"/>
  <c r="K6" i="1" l="1"/>
  <c r="L6" i="1"/>
  <c r="M6" i="1"/>
  <c r="N6" i="1"/>
  <c r="K384" i="1"/>
  <c r="L384" i="1"/>
  <c r="M384" i="1"/>
  <c r="N384" i="1"/>
  <c r="K352" i="1"/>
  <c r="K344" i="1" s="1"/>
  <c r="L352" i="1"/>
  <c r="L344" i="1" s="1"/>
  <c r="M352" i="1"/>
  <c r="M344" i="1" s="1"/>
  <c r="N352" i="1"/>
  <c r="N344" i="1" s="1"/>
  <c r="J352" i="1"/>
  <c r="J345" i="1" s="1"/>
  <c r="J344" i="1" s="1"/>
  <c r="J343" i="1" s="1"/>
  <c r="J88" i="1" l="1"/>
  <c r="J118" i="1" l="1"/>
  <c r="K330" i="1" l="1"/>
  <c r="L330" i="1"/>
  <c r="M330" i="1"/>
  <c r="N330" i="1"/>
  <c r="J230" i="1" l="1"/>
  <c r="J505" i="1" l="1"/>
  <c r="J508" i="1" l="1"/>
  <c r="J504" i="1" s="1"/>
  <c r="K525" i="1" l="1"/>
  <c r="K370" i="1" l="1"/>
  <c r="J183" i="1" l="1"/>
  <c r="J591" i="1" l="1"/>
  <c r="J590" i="1" l="1"/>
  <c r="J465" i="1" l="1"/>
  <c r="J464" i="1" s="1"/>
  <c r="J284" i="1" l="1"/>
  <c r="J597" i="1"/>
  <c r="J589" i="1" s="1"/>
  <c r="J474" i="1"/>
  <c r="J471" i="1" l="1"/>
  <c r="J470" i="1" s="1"/>
  <c r="J596" i="1"/>
  <c r="J283" i="1"/>
  <c r="J269" i="1" s="1"/>
  <c r="J268" i="1" s="1"/>
  <c r="J320" i="1"/>
  <c r="J319" i="1" s="1"/>
  <c r="J318" i="1" s="1"/>
  <c r="J448" i="1"/>
  <c r="J177" i="1"/>
  <c r="J83" i="1"/>
  <c r="J538" i="1"/>
  <c r="J537" i="1" s="1"/>
  <c r="J563" i="1"/>
  <c r="J562" i="1" s="1"/>
  <c r="J214" i="1"/>
  <c r="J41" i="1"/>
  <c r="J36" i="1"/>
  <c r="J220" i="1"/>
  <c r="J219" i="1" s="1"/>
  <c r="J78" i="1"/>
  <c r="J193" i="1"/>
  <c r="J192" i="1" s="1"/>
  <c r="J462" i="1"/>
  <c r="J461" i="1" s="1"/>
  <c r="J523" i="1"/>
  <c r="J518" i="1" s="1"/>
  <c r="J511" i="1"/>
  <c r="J514" i="1"/>
  <c r="J496" i="1"/>
  <c r="J486" i="1"/>
  <c r="J485" i="1" s="1"/>
  <c r="J484" i="1" s="1"/>
  <c r="J481" i="1"/>
  <c r="J480" i="1" s="1"/>
  <c r="J479" i="1" s="1"/>
  <c r="J454" i="1"/>
  <c r="J456" i="1"/>
  <c r="J443" i="1"/>
  <c r="J442" i="1" s="1"/>
  <c r="J446" i="1"/>
  <c r="J445" i="1" s="1"/>
  <c r="J435" i="1"/>
  <c r="J418" i="1"/>
  <c r="J417" i="1" s="1"/>
  <c r="J416" i="1" s="1"/>
  <c r="J415" i="1" s="1"/>
  <c r="J292" i="1"/>
  <c r="J291" i="1" s="1"/>
  <c r="J290" i="1" s="1"/>
  <c r="J289" i="1" s="1"/>
  <c r="J260" i="1"/>
  <c r="J259" i="1" s="1"/>
  <c r="J248" i="1"/>
  <c r="J247" i="1" s="1"/>
  <c r="J246" i="1" s="1"/>
  <c r="J224" i="1"/>
  <c r="J228" i="1"/>
  <c r="J227" i="1" s="1"/>
  <c r="J233" i="1"/>
  <c r="J232" i="1" s="1"/>
  <c r="J236" i="1"/>
  <c r="J235" i="1" s="1"/>
  <c r="J206" i="1"/>
  <c r="J205" i="1" s="1"/>
  <c r="J208" i="1"/>
  <c r="J212" i="1"/>
  <c r="J211" i="1" s="1"/>
  <c r="J199" i="1"/>
  <c r="J198" i="1" s="1"/>
  <c r="J189" i="1"/>
  <c r="J188" i="1" s="1"/>
  <c r="J151" i="1"/>
  <c r="J143" i="1" s="1"/>
  <c r="J31" i="1"/>
  <c r="J30" i="1" s="1"/>
  <c r="J29" i="1" s="1"/>
  <c r="J10" i="1"/>
  <c r="J9" i="1" s="1"/>
  <c r="J8" i="1" s="1"/>
  <c r="J489" i="1" l="1"/>
  <c r="J488" i="1" s="1"/>
  <c r="J62" i="1"/>
  <c r="J61" i="1" s="1"/>
  <c r="J204" i="1"/>
  <c r="J517" i="1"/>
  <c r="J223" i="1"/>
  <c r="J222" i="1" s="1"/>
  <c r="J423" i="1"/>
  <c r="J35" i="1"/>
  <c r="J34" i="1" s="1"/>
  <c r="J441" i="1"/>
  <c r="J7" i="1"/>
  <c r="J317" i="1"/>
  <c r="J561" i="1"/>
  <c r="J553" i="1" s="1"/>
  <c r="J536" i="1"/>
  <c r="J535" i="1" s="1"/>
  <c r="J245" i="1"/>
  <c r="J258" i="1"/>
  <c r="J176" i="1"/>
  <c r="J453" i="1"/>
  <c r="J452" i="1" s="1"/>
  <c r="J187" i="1"/>
  <c r="J422" i="1" l="1"/>
  <c r="J421" i="1" s="1"/>
  <c r="J33" i="1"/>
  <c r="J478" i="1"/>
  <c r="J440" i="1"/>
  <c r="J6" i="1" l="1"/>
</calcChain>
</file>

<file path=xl/sharedStrings.xml><?xml version="1.0" encoding="utf-8"?>
<sst xmlns="http://schemas.openxmlformats.org/spreadsheetml/2006/main" count="3817" uniqueCount="657">
  <si>
    <t>Наименование целевой статьи расходов</t>
  </si>
  <si>
    <t>01</t>
  </si>
  <si>
    <t>00</t>
  </si>
  <si>
    <t>00000</t>
  </si>
  <si>
    <t>03</t>
  </si>
  <si>
    <t>06</t>
  </si>
  <si>
    <t>80900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</si>
  <si>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</si>
  <si>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</si>
  <si>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</si>
  <si>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</si>
  <si>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</si>
  <si>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</si>
  <si>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</si>
  <si>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</si>
  <si>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</si>
  <si>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</si>
  <si>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</si>
  <si>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</si>
  <si>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</si>
  <si>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Мероприятия по организации отдыха и оздоровления детей и молодежи</t>
  </si>
  <si>
    <t>04</t>
  </si>
  <si>
    <t>Подпрограмма «Другие вопросы в области образования»</t>
  </si>
  <si>
    <t>5</t>
  </si>
  <si>
    <t>Прочие мероприятия в области образования</t>
  </si>
  <si>
    <t>Капитальные вложения в объекты муниципальной собственности</t>
  </si>
  <si>
    <t>Подпрограмма «Реализация молодёжной политики на территории Лискинского муниципального района»</t>
  </si>
  <si>
    <t>8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</si>
  <si>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</si>
  <si>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52600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</si>
  <si>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</si>
  <si>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«Выплата приемной семье на содержание подопечных детей»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</si>
  <si>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</si>
  <si>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</si>
  <si>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</si>
  <si>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Обеспечение выплаты вознаграждения, причитающегося приемному родителю</t>
  </si>
  <si>
    <t>07</t>
  </si>
  <si>
    <t>08</t>
  </si>
  <si>
    <t>09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</si>
  <si>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</si>
  <si>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</si>
  <si>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</si>
  <si>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</si>
  <si>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</si>
  <si>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</si>
  <si>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</si>
  <si>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</si>
  <si>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</si>
  <si>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</si>
  <si>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</si>
  <si>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</si>
  <si>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Основное мероприятие «Социальная поддержка (льготный проезд) садоводов – огородников»</t>
  </si>
  <si>
    <t>80820</t>
  </si>
  <si>
    <t>Оказание государственной социальной помощи отдельным категориям граждан по проезду на транспорте пригородного сообщения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</si>
  <si>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</si>
  <si>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</si>
  <si>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</si>
  <si>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</si>
  <si>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</si>
  <si>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</si>
  <si>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80380</t>
  </si>
  <si>
    <t>Мероприятия по развитию и поддержке малого и среднего предпринимательства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</si>
  <si>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</si>
  <si>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</si>
  <si>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</si>
  <si>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</si>
  <si>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</si>
  <si>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</si>
  <si>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</si>
  <si>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</si>
  <si>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</si>
  <si>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</si>
  <si>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</si>
  <si>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</si>
  <si>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</si>
  <si>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2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</si>
  <si>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</si>
  <si>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</si>
  <si>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</si>
  <si>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</si>
  <si>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</si>
  <si>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</si>
  <si>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</si>
  <si>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</si>
  <si>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</si>
  <si>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</si>
  <si>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4</t>
  </si>
  <si>
    <t>Подпрограмма «Обеспечение реализации муниципальной программы»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</si>
  <si>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</si>
  <si>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</si>
  <si>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</si>
  <si>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</si>
  <si>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</si>
  <si>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</si>
  <si>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</si>
  <si>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</si>
  <si>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</si>
  <si>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</si>
  <si>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</si>
  <si>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</si>
  <si>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</si>
  <si>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</si>
  <si>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</si>
  <si>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Основное мероприятие «Управление муниципальным долгом»</t>
  </si>
  <si>
    <t>87880</t>
  </si>
  <si>
    <t>Процентные платежи по муниципальному долгу Лискинского муниципального района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</si>
  <si>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</si>
  <si>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</si>
  <si>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</si>
  <si>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88020</t>
  </si>
  <si>
    <t>Выравнивание бюджетной обеспеченности поселений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</si>
  <si>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</si>
  <si>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</si>
  <si>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</si>
  <si>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</si>
  <si>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</si>
  <si>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</si>
  <si>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</si>
  <si>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</si>
  <si>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</si>
  <si>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</si>
  <si>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78470</t>
  </si>
  <si>
    <t>Осуществление полномочий по созданию и организации деятельности административных комиссий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</si>
  <si>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</si>
  <si>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</si>
  <si>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</si>
  <si>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ЦСР</t>
  </si>
  <si>
    <t>ВР</t>
  </si>
  <si>
    <t>Рз</t>
  </si>
  <si>
    <t>Сумма 
(тыс. рублей)</t>
  </si>
  <si>
    <t xml:space="preserve">ПР </t>
  </si>
  <si>
    <t>ВСЕГО</t>
  </si>
  <si>
    <t>№ п/п</t>
  </si>
  <si>
    <t>1.1</t>
  </si>
  <si>
    <t>1.1.1</t>
  </si>
  <si>
    <t>1.2</t>
  </si>
  <si>
    <t>1.2.1</t>
  </si>
  <si>
    <t>2.1</t>
  </si>
  <si>
    <t>2.1.1</t>
  </si>
  <si>
    <t>2.2</t>
  </si>
  <si>
    <t>2.3</t>
  </si>
  <si>
    <t>2.3.1</t>
  </si>
  <si>
    <t>2.3.2</t>
  </si>
  <si>
    <t>2.3.3</t>
  </si>
  <si>
    <t>2.4</t>
  </si>
  <si>
    <t>2.5</t>
  </si>
  <si>
    <t>2.5.1</t>
  </si>
  <si>
    <t>2.5.2</t>
  </si>
  <si>
    <t>2.6</t>
  </si>
  <si>
    <t>2.6.1</t>
  </si>
  <si>
    <t>3.1</t>
  </si>
  <si>
    <t>3.1.1</t>
  </si>
  <si>
    <t>3.1.2</t>
  </si>
  <si>
    <t>3.1.3</t>
  </si>
  <si>
    <t>3.1.4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</si>
  <si>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</si>
  <si>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</si>
  <si>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</si>
  <si>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</si>
  <si>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</si>
  <si>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</si>
  <si>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</si>
  <si>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</si>
  <si>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</si>
  <si>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</si>
  <si>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</si>
  <si>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</si>
  <si>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</si>
  <si>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</si>
  <si>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</si>
  <si>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</si>
  <si>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</si>
  <si>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</si>
  <si>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</si>
  <si>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</si>
  <si>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</si>
  <si>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</si>
  <si>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</si>
  <si>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</si>
  <si>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</si>
  <si>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</si>
  <si>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</si>
  <si>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</si>
  <si>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</si>
  <si>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</si>
  <si>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</si>
  <si>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</si>
  <si>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</si>
  <si>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</si>
  <si>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</si>
  <si>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</si>
  <si>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</si>
  <si>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80280</t>
  </si>
  <si>
    <t>400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</si>
  <si>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</si>
  <si>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</si>
  <si>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</si>
  <si>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</si>
  <si>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</si>
  <si>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</si>
  <si>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700</t>
  </si>
  <si>
    <t>Обслуживание муниципального долга</t>
  </si>
  <si>
    <t>7.2</t>
  </si>
  <si>
    <t>7.2.1</t>
  </si>
  <si>
    <t>9.3</t>
  </si>
  <si>
    <t>9.3.1</t>
  </si>
  <si>
    <t>9.4</t>
  </si>
  <si>
    <t>9.4.1</t>
  </si>
  <si>
    <t>11.</t>
  </si>
  <si>
    <t>13.2</t>
  </si>
  <si>
    <t>13.2.1</t>
  </si>
  <si>
    <t>13.3</t>
  </si>
  <si>
    <t>13.3.1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</si>
  <si>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</si>
  <si>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</si>
  <si>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 </t>
  </si>
  <si>
    <t>Расходы на выплаты персоналу в целях обеспечения выполнения функций муниципальными органами, казенными учреждениями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</si>
  <si>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</si>
  <si>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</si>
  <si>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</si>
  <si>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81300</t>
  </si>
  <si>
    <t>Основное мероприятие«Ремонт автомобильных дорог общего пользования местного значения»</t>
  </si>
  <si>
    <t>81290</t>
  </si>
  <si>
    <t>Мероприятия по развитию сети автомобильных дорог общего пользования Лискинского муниципального района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</si>
  <si>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</si>
  <si>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</si>
  <si>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78150</t>
  </si>
  <si>
    <t xml:space="preserve">Зарезервированные средства, связанные с особенностями исполнения бюджета Лискинского муниципального района </t>
  </si>
  <si>
    <t>80100</t>
  </si>
  <si>
    <t>Основное мероприятие «Обеспечение реализации программы»</t>
  </si>
  <si>
    <t>16.1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</si>
  <si>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</si>
  <si>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</si>
  <si>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</si>
  <si>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Основное мероприятие  «Обеспечение проведения противоэпизоотических мероприятий»</t>
  </si>
  <si>
    <t>17.1</t>
  </si>
  <si>
    <t>18</t>
  </si>
  <si>
    <t>18.1</t>
  </si>
  <si>
    <t>S8320</t>
  </si>
  <si>
    <t>S8410</t>
  </si>
  <si>
    <t>S8130</t>
  </si>
  <si>
    <t>L5190</t>
  </si>
  <si>
    <t>2.4.1</t>
  </si>
  <si>
    <t>2.2.1</t>
  </si>
  <si>
    <t>16.1.1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</si>
  <si>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</si>
  <si>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</si>
  <si>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</si>
  <si>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Основное мероприятие «Финансовое обеспечение выполнения полномочий в сфере культуры»</t>
  </si>
  <si>
    <t>Обеспечение деятельности управления делами Воронежской области</t>
  </si>
  <si>
    <t>Осуществление полномочий по составлению (изменению) списков кандидатов в присяжные заседатели федеральных судов общей юрисдикции</t>
  </si>
  <si>
    <t>88690</t>
  </si>
  <si>
    <t>Иные межбюджетные трансферты общего характера предоставляемые поселениям</t>
  </si>
  <si>
    <t>88040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</si>
  <si>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</si>
  <si>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L4970</t>
  </si>
  <si>
    <t>Обеспечение деятельности Контрольно-счетной палаты Лискинского муниципального района</t>
  </si>
  <si>
    <t>93</t>
  </si>
  <si>
    <t>Председатель Контрольно-счетной палаты Лискинского муниципального района и его заместители</t>
  </si>
  <si>
    <t>82050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</si>
  <si>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</si>
  <si>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6.1.2</t>
  </si>
  <si>
    <t xml:space="preserve"> Контрольно-счетная палата Лискинского муниципального района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</si>
  <si>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</si>
  <si>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</si>
  <si>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</si>
  <si>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6.1.3</t>
  </si>
  <si>
    <t>Закупка товаров, работ и услуг для муниципальных нужд (обл)</t>
  </si>
  <si>
    <t>Закупка товаров, работ и услуг для муниципальных нужд (соф)</t>
  </si>
  <si>
    <t>Предоставление субсидий бюджетным, автономным учреждениям и иным некомерческим организациям (обл)</t>
  </si>
  <si>
    <t>Предоставление субсидий бюджетным, автономным учреждениям и иным некомерческим организациям (соф)</t>
  </si>
  <si>
    <t>Иные бюджетные ассигнования (обл)</t>
  </si>
  <si>
    <t>Социальное обеспечение и иные выплаты населению (фед)</t>
  </si>
  <si>
    <t>Социальное обеспечение и иные выплаты населению (обл)</t>
  </si>
  <si>
    <t>Социальное обеспечение и иные выплаты населению (соф)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</si>
  <si>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</si>
  <si>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58</t>
  </si>
  <si>
    <t>78380</t>
  </si>
  <si>
    <t>19.1</t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</si>
  <si>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</si>
  <si>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</si>
  <si>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</si>
  <si>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330-447</t>
  </si>
  <si>
    <t>100+400</t>
  </si>
  <si>
    <t>А1</t>
  </si>
  <si>
    <t xml:space="preserve">Расходы на частичную компенсацию межтарифной разницы </t>
  </si>
  <si>
    <t>80800</t>
  </si>
  <si>
    <t>80830</t>
  </si>
  <si>
    <t>1616+586</t>
  </si>
  <si>
    <t>78541</t>
  </si>
  <si>
    <t>78542</t>
  </si>
  <si>
    <t>78391</t>
  </si>
  <si>
    <t>78392</t>
  </si>
  <si>
    <t>Основное мероприятие «Выплата семьям опекунов на содержание подопечных детей»</t>
  </si>
  <si>
    <t>78390</t>
  </si>
  <si>
    <t>8.2.3</t>
  </si>
  <si>
    <t>1.1.2</t>
  </si>
  <si>
    <t xml:space="preserve">Резервный фонд правительства Воронежской области (финансовое обеспечение непредвиденных расходов) </t>
  </si>
  <si>
    <t>19.1.1</t>
  </si>
  <si>
    <t>20.2</t>
  </si>
  <si>
    <t>Е1</t>
  </si>
  <si>
    <t>51690</t>
  </si>
  <si>
    <t>Расходы за счет субсидии на обеспечение учащихся общеобразовательных учреждений молочной продукцией</t>
  </si>
  <si>
    <t>Расходы за счет субвенции бюджетам муниципальных образований на материально-техническое оснащение муниципальных общеобразовательных организаций</t>
  </si>
  <si>
    <t>Расходы за счет субсидии для организации отдыха и оздоровления детей и молодежи</t>
  </si>
  <si>
    <t>Расходы за счет субсидии на оздоровление детей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</si>
  <si>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прав,организации и осуществлению деятельности по опеке и попечительству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</si>
  <si>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</si>
  <si>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</si>
  <si>
    <t>6.1.4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</si>
  <si>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</si>
  <si>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</t>
  </si>
  <si>
    <t>Региональный проект"Современная школа"</t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</si>
  <si>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</si>
  <si>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</si>
  <si>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t>Региональный проект "Культурная среда"</t>
  </si>
  <si>
    <t>Расходы за счет субвенции на осуществление отдельных государственных полномочий по организации деятельности по отлову и содержанию безнадзорных животных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</si>
  <si>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</si>
  <si>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56</t>
  </si>
  <si>
    <t xml:space="preserve"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 </t>
  </si>
  <si>
    <t>70100</t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</si>
  <si>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</si>
  <si>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t>S8750</t>
  </si>
  <si>
    <t>78620</t>
  </si>
  <si>
    <t>Подпрограмма "Создание условий для обеспечения
качественными жилищными услугами населения Воронежской области"</t>
  </si>
  <si>
    <t>78590</t>
  </si>
  <si>
    <t>S8850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</si>
  <si>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</si>
  <si>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t>2.2.2</t>
  </si>
  <si>
    <t>4.1.2</t>
  </si>
  <si>
    <t>20540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</si>
  <si>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</si>
  <si>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"Энергоэффективность и развитие энергетики"</t>
  </si>
  <si>
    <t>30</t>
  </si>
  <si>
    <t>78670</t>
  </si>
  <si>
    <t>Подпрограмма «Обеспечение жильем работников бюджетной сферы»</t>
  </si>
  <si>
    <t>Основное мероприятие «Финансовое обеспечение деятельности МКУ «Централизованная бухгалтерия сельских поселений»»</t>
  </si>
  <si>
    <t>Основное мероприятие «Приобретение квартир для работников бюджетной сферы»</t>
  </si>
  <si>
    <t>Подпрограмма «Комплексное развитие сельских территорий»</t>
  </si>
  <si>
    <t>Основное мероприятие «Создание условий для обеспечения доступным и комфортным жильем сельского населения»</t>
  </si>
  <si>
    <t xml:space="preserve">Реализация мероприятий подпрограммы "Комплексное развитие сельских территорий" </t>
  </si>
  <si>
    <t xml:space="preserve">Иные межбюджетные трансферты поселениям  Лискинского муниципального района   </t>
  </si>
  <si>
    <t>Основное мероприятие «Правовое обучение потребителей, пропаганда законодательства о защите прав потребителей</t>
  </si>
  <si>
    <t>19</t>
  </si>
  <si>
    <t>78870</t>
  </si>
  <si>
    <t>Основное мероприятие "Содействие сохранению и развитию муниципальных учреждений культуры"</t>
  </si>
  <si>
    <t>Расходы на комплектование книжных фондов муниципальных библиотек</t>
  </si>
  <si>
    <t>Региональный проект"Цифровая образовательная среда"</t>
  </si>
  <si>
    <t>Е4</t>
  </si>
  <si>
    <t>52100</t>
  </si>
  <si>
    <t>78450</t>
  </si>
  <si>
    <t>Э</t>
  </si>
  <si>
    <t>20</t>
  </si>
  <si>
    <t>20.1</t>
  </si>
  <si>
    <t>Социальная поддержка граждан, имеющих почетное звание «Почетный гражданин Лискинского муниципального района»</t>
  </si>
  <si>
    <t>Региональный проект"Успех каждого ребенка"</t>
  </si>
  <si>
    <t>Е2</t>
  </si>
  <si>
    <t>54910</t>
  </si>
  <si>
    <t>2.3.4</t>
  </si>
  <si>
    <t>Межбюджетные трансферты</t>
  </si>
  <si>
    <t>8.2</t>
  </si>
  <si>
    <t>8.2.1</t>
  </si>
  <si>
    <t>2.2.3</t>
  </si>
  <si>
    <t>2.2.5</t>
  </si>
  <si>
    <t>Предоставление субсидий бюджетным, автономным учреждениям и иным некоммерческим организациям</t>
  </si>
  <si>
    <t>Иные бюджетные ассигнования (соф)</t>
  </si>
  <si>
    <t>12.1.3</t>
  </si>
  <si>
    <t>22.2</t>
  </si>
  <si>
    <t>Капитальные вложения в объекты муниципальной собственности (обл)</t>
  </si>
  <si>
    <t>Выполнение других расходных обязательств Капитальные вложения в объекты муниципальной собственности</t>
  </si>
  <si>
    <t>53030</t>
  </si>
  <si>
    <t>L0272</t>
  </si>
  <si>
    <t>Основное мероприятие «Организация транспортного обслуживаия населения»</t>
  </si>
  <si>
    <t>L5760</t>
  </si>
  <si>
    <t>Основное мероприятие «Введение механизма персонифицированного финансирования в системе дполнительного образования детей»</t>
  </si>
  <si>
    <t>2.3.5</t>
  </si>
  <si>
    <t>Расходы за счет гранта за наращивание налогового потенциала Закупка товаров, работ и услуг для муниципальных нужд</t>
  </si>
  <si>
    <t>78270</t>
  </si>
  <si>
    <t>П1</t>
  </si>
  <si>
    <t>78280</t>
  </si>
  <si>
    <t>2.7.2</t>
  </si>
  <si>
    <t>78790</t>
  </si>
  <si>
    <t>Капитальные вложения в объекты муниципальной собственности (соф)</t>
  </si>
  <si>
    <t>4.1.5</t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</si>
  <si>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</si>
  <si>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</si>
  <si>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</si>
  <si>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4.1.4</t>
  </si>
  <si>
    <t>S8940</t>
  </si>
  <si>
    <t>Подпрограмма «Обеспечение жильем молодых семей»</t>
  </si>
  <si>
    <t>Обеспечение жильем молодых семей</t>
  </si>
  <si>
    <t>S8300</t>
  </si>
  <si>
    <t>L3040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</si>
  <si>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</si>
  <si>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</si>
  <si>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Закупка товаров, работ и услуг для муниципальных нужд(обл)</t>
  </si>
  <si>
    <t>78420</t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</si>
  <si>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</si>
  <si>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t>5.1.2</t>
  </si>
  <si>
    <t>S8340</t>
  </si>
  <si>
    <t>8.1.2</t>
  </si>
  <si>
    <t>54530</t>
  </si>
  <si>
    <t>Муниципальная программа «Обеспечение общественного порядка и противодействие преступности 2021-2025годы»</t>
  </si>
  <si>
    <t>Подпрограмма «Комплексные меры профилактики правонарушений в Лискинском муниципальном районе на 2021-2025годы»</t>
  </si>
  <si>
    <t>Основное мероприятие «Мероприятия по стимулированию граждан, оказывающих ОМВД содействие в охране общественного порядка"</t>
  </si>
  <si>
    <t>Мероприятия по стимулированию граждан, оказывающих содействие ОМВД в охране общественного порядка"</t>
  </si>
  <si>
    <t>1.1.3</t>
  </si>
  <si>
    <t>Основное мероприятие "Мероприятия по противодействию терроризма"</t>
  </si>
  <si>
    <t>Мероприятия по противодействию терроризма</t>
  </si>
  <si>
    <t>1.1.4</t>
  </si>
  <si>
    <t>Основное мероприятие "Мероприятия по профилактике рецидивной преступности</t>
  </si>
  <si>
    <t>Мероприятия по профилактике рецидивной преступности</t>
  </si>
  <si>
    <t>1.1.5</t>
  </si>
  <si>
    <t>Расходы на материально-техническое обеспечение мероприятий по охране правопорядка</t>
  </si>
  <si>
    <t>Основное мероприятие «Информационно-профилактические мероприятия по профилактики наркомании»</t>
  </si>
  <si>
    <t>Мероприятия по профилактики  наркомании среди подростков</t>
  </si>
  <si>
    <t>Расходы на обеспечение деятельности (оказание услуг) муниципальных учреждений Закупка товаров, работ и услуг для муниципальных нужд</t>
  </si>
  <si>
    <t>Выравнивание бюджетной обеспеченности поселений за счет субвенции по расчету и предоставлению дотаций бюджетам городских, сельских поселений</t>
  </si>
  <si>
    <t>Государственная программа Воронежской области «Развитие физической культуры и спорта»</t>
  </si>
  <si>
    <t>Основное мероприятие «Совершенствование мероприятий по развитию физической культуры и массового спорта в Воронежской области»</t>
  </si>
  <si>
    <t>Расходы на реализацию мероприятий по созданию условий для развития физической культуры и массового спорта (Межбюджетные трансферты)</t>
  </si>
  <si>
    <t>L4660</t>
  </si>
  <si>
    <t>Расходы на реализацию мероприятий по созданию модельных муниципальных библиотек</t>
  </si>
  <si>
    <t>55190</t>
  </si>
  <si>
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</si>
  <si>
    <t>Создание детских парков "Кванториум"</t>
  </si>
  <si>
    <t>51730</t>
  </si>
  <si>
    <t>S8950</t>
  </si>
  <si>
    <t>2023 год</t>
  </si>
  <si>
    <t>9.1.2</t>
  </si>
  <si>
    <t>9.1.3</t>
  </si>
  <si>
    <t>17.2</t>
  </si>
  <si>
    <t>17.2.1</t>
  </si>
  <si>
    <t>Основное мероприятие «Частичная компенсация непокрытых убытков вследствии недополученных доходов по межтарифной разнице»</t>
  </si>
  <si>
    <t>55900</t>
  </si>
  <si>
    <t>Расходы на реализацию мероприятий по созданию условий для развития физической культуры и массового спорта</t>
  </si>
  <si>
    <t>9.5</t>
  </si>
  <si>
    <t>79180</t>
  </si>
  <si>
    <t>Основное мероприятие «Софинансирование приоритетных социально-значимых расходов местных бюджетов»</t>
  </si>
  <si>
    <t>Закупка товаров, работ и услуг для муниципальных нужд (фед)</t>
  </si>
  <si>
    <t>Основное мероприятие «Обеспечение выполнения распоряжений (решений) по приобретению нежилого здания в собственность Лискинского муниципального района для решения социально-значимых задач»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</si>
  <si>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 и организация транспортного обслуживания населения»</t>
  </si>
  <si>
    <t>Межбюджетные трансферты (обл)</t>
  </si>
  <si>
    <t xml:space="preserve">Межбюджетные трансферты </t>
  </si>
  <si>
    <t xml:space="preserve"> Предоставление субсидий бюджетным, автономным учреждениям и иным некомерческим организациям (обл)</t>
  </si>
  <si>
    <t>S8790</t>
  </si>
  <si>
    <t xml:space="preserve">Расходы на проведение комплексных кадастровых работ </t>
  </si>
  <si>
    <t>Региональный проект "Бизнес-спринт (Я выбираю спорт)"</t>
  </si>
  <si>
    <t>8D</t>
  </si>
  <si>
    <t>Расходы на создание "умных" спортивных площадок</t>
  </si>
  <si>
    <t>79190</t>
  </si>
  <si>
    <t>Закупка и монтаж оборудования для создания "умных" спортивных площадок</t>
  </si>
  <si>
    <t>L7530</t>
  </si>
  <si>
    <t>Осуществление отдельных государственных полномочий по обеспечению выплат по обеспечению выплат семьям опекунов на содержание подопечных детей</t>
  </si>
  <si>
    <t xml:space="preserve">Предоставление субсидий бюджетным, автономным учреждениям и иным некомерческим организациям </t>
  </si>
  <si>
    <t>Обеспечение государственных гарантий прав граждан на получение общедоступного общего образования (за счет областной субвенции)</t>
  </si>
  <si>
    <t>Обеспечение государственных гарантий прав граждан на получение общедоступного дошкольного образования (за счет областной субвенции)</t>
  </si>
  <si>
    <t>Комплекс процессных мероприятий «Обеспечение эффективности деятельности органов местного самоуправления по решению вопросов местного значения и исполнению переданных полномочий»</t>
  </si>
  <si>
    <t>Комплекс процессных мероприятий «Развитие территорий муниципальных образований»</t>
  </si>
  <si>
    <t>Д5130</t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</si>
  <si>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</si>
  <si>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t xml:space="preserve"> Подпрограмма "Развитие культуры поселений Лискинского муниципального района Воронежской области"</t>
  </si>
  <si>
    <t>Комплекс процессных мероприятий «Создание и развитие инфраструктуры на сельских территориях»</t>
  </si>
  <si>
    <t>Комплекс процессных мероприятий «Энергосбережение и повышение энергетической эффективности в бюджетном секторе, коммунальной инфраструктуре, промышленности, энергетики и системе уличного освещения»</t>
  </si>
  <si>
    <t xml:space="preserve">Межбюджетные трансферты                                                       </t>
  </si>
  <si>
    <t>79120</t>
  </si>
  <si>
    <t>Комплекс процессных мероприятий «Организация деятельности по сбору, накоплению, в том числе раздельному, транспортированию твердых коммунальных отходов»</t>
  </si>
  <si>
    <t>78000</t>
  </si>
  <si>
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  </t>
  </si>
  <si>
    <t>54540</t>
  </si>
  <si>
    <t xml:space="preserve">Закупка товаров, работ и услуг для муниципальных нужд </t>
  </si>
  <si>
    <t>S9260</t>
  </si>
  <si>
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</si>
  <si>
    <t>Закупка товаров, работ и услуг для муниципальных нужд (обл бюджет)</t>
  </si>
  <si>
    <t>Закупка товаров, работ и услуг для муниципальных нужд (мест бюджет)</t>
  </si>
  <si>
    <t>L5110</t>
  </si>
  <si>
    <t>Расходы на выплату персоналу в целях обеспечения выполнения функций муниципальными органами, казенными учреждениями (обл)</t>
  </si>
  <si>
    <t>Расходы на выплату персоналу в целях обеспечения выполнения функций муниципальными органами, казенными учреждениями (соф)</t>
  </si>
  <si>
    <t>12.1.2</t>
  </si>
  <si>
    <t>12.2</t>
  </si>
  <si>
    <t>12.2.1</t>
  </si>
  <si>
    <t>12.2.2</t>
  </si>
  <si>
    <t>12.2.3</t>
  </si>
  <si>
    <t>12.3</t>
  </si>
  <si>
    <t>12.3.1</t>
  </si>
  <si>
    <t>13.4</t>
  </si>
  <si>
    <t>13.4.1</t>
  </si>
  <si>
    <t>13.4.2</t>
  </si>
  <si>
    <t>Основное мероприятие «Мероприятия по профилактике правонарушений и охране общественного порядка и общественной безопасности»</t>
  </si>
  <si>
    <t>Мероприятия по профилактике правонарушений</t>
  </si>
  <si>
    <t>Основное мероприятие «Материально-техническое обеспечение деятельности полиции»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</si>
  <si>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2021- 2025»</t>
  </si>
  <si>
    <t>Основное мероприятие «Организация круглогодичного  отдыха, оздоровление и занятости детей и молодежи»</t>
  </si>
  <si>
    <t>Основное мероприятие «Выявление и поддержка лучших педагогических работников в сфере образования в ходе участия в работе профессиональных сообществ и участия в конкурсах профессионального мастерства»</t>
  </si>
  <si>
    <t>Основное мероприятие «Развитие учреждений образования в сфере культуры»</t>
  </si>
  <si>
    <t>Подпрограмма «Энергосбережение и повышение энергетической эффективности в бюджетных учреждениях»</t>
  </si>
  <si>
    <t>Основное мероприятие«Энергосбережение и повышение энергетической эффективности в бюджетных учреждениях»</t>
  </si>
  <si>
    <t>Основное мероприятие «Иные межбюджетные трансферты общего характера на решение вопросов местного значения бюджетам поселений»</t>
  </si>
  <si>
    <t>Основное мероприятие «Финансовое обеспечение деятельности Отдела по финансам и бюджетной политике администрации Лискинского муниципального района»</t>
  </si>
  <si>
    <t>Подпрограмма «Обеспечение деятельности муниципальных казенных учреждений Лискинского муниципального района»</t>
  </si>
  <si>
    <t>Основное мероприятие «Оказание государственной поддержки молодым семьям на приобретение жилого помещения или строительство индивидуального жилого дома»</t>
  </si>
  <si>
    <t>55130</t>
  </si>
  <si>
    <t>Межбюджетные трансферты (соф)</t>
  </si>
  <si>
    <t>Региональный проект "Творческие люди"</t>
  </si>
  <si>
    <t>A2</t>
  </si>
  <si>
    <t>Иные межбюджетные трансферты на государственную поддержку отрасли культуры (гос поддержка лучших сельских учреждений культуры)</t>
  </si>
  <si>
    <t>ЕВ</t>
  </si>
  <si>
    <t>Региональный проект «Патриотическое воспитание граждан Российской Федерации»</t>
  </si>
  <si>
    <t>51790</t>
  </si>
  <si>
    <t xml:space="preserve">Обеспечение комплексного развития сельских территорий </t>
  </si>
  <si>
    <t>78543</t>
  </si>
  <si>
    <t>Основное мероприятие «Социальная поддержка лиц вынужденно покинувших территорию соседних государств»</t>
  </si>
  <si>
    <t>2.7</t>
  </si>
  <si>
    <t>2.7.1</t>
  </si>
  <si>
    <t>2.7.3</t>
  </si>
  <si>
    <t>2.7.4</t>
  </si>
  <si>
    <t>9.5.1</t>
  </si>
  <si>
    <t>9.5.2</t>
  </si>
  <si>
    <t>9.5.3</t>
  </si>
  <si>
    <t>21</t>
  </si>
  <si>
    <t>21.1</t>
  </si>
  <si>
    <t>21.2</t>
  </si>
  <si>
    <t>21.2.1</t>
  </si>
  <si>
    <t>S8955</t>
  </si>
  <si>
    <t>50980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</si>
  <si>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правовыми актами РФ и Воронежской области»</t>
  </si>
  <si>
    <t>Подпрограмма «Социализация детей-сирот и детей,                                                                                                                     нуждающихся в особой заботе государства»</t>
  </si>
  <si>
    <t>Подпрограмма «Обеспечение защиты прав потребителей в Лискинском муниципальном районе»</t>
  </si>
  <si>
    <t>Расходы на государственную  поддержку лучших работников сельских учреждений культуры (Социальное обеспечение и иные выплаты населению)</t>
  </si>
  <si>
    <t>Основное мероприятие "Мероприятия в сфере защиты населения от ЧС на территории Лискинского муниципального района"</t>
  </si>
  <si>
    <t xml:space="preserve">Мероприятия по обеспечению мобилизационной готовности экономики   </t>
  </si>
  <si>
    <t>70350</t>
  </si>
  <si>
    <t>Иные непрограммные расходы</t>
  </si>
  <si>
    <t>56940</t>
  </si>
  <si>
    <t>78030</t>
  </si>
  <si>
    <t>78100</t>
  </si>
  <si>
    <t>ИМБТ на обеспечение развития и укрепления  МТБ ДК в населенных пунктах с числом жителей до 50 тыс. чел.</t>
  </si>
  <si>
    <t xml:space="preserve"> Межбюджетные трансферты (обл)</t>
  </si>
  <si>
    <t>Иные межбюджетные трансферты за счет субсидии на создание центров культурного развития в городах с числом до 300 тыс. руб.</t>
  </si>
  <si>
    <t>Иные межбюджетные трансферты за счет субсидии на создание центров культурного развития в городах с числом до 300 тыс. руб. (в целях достижения дополнительного результата)</t>
  </si>
  <si>
    <t>ИМБТ на софинансирование капитальных вложений в объекты муниципальной собственности</t>
  </si>
  <si>
    <t>Региональный проект Развитие системы поддержки молодежи ("Молодежь России")</t>
  </si>
  <si>
    <t>Предоставление субсидий бюджетным, автономным учреждениям и иным некоммерческим организациям (обл)</t>
  </si>
  <si>
    <t>ЕГ</t>
  </si>
  <si>
    <t>51160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</si>
  <si>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</si>
  <si>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</si>
  <si>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</si>
  <si>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 xml:space="preserve"> Межбюджетные трансферты</t>
  </si>
  <si>
    <t>39</t>
  </si>
  <si>
    <t xml:space="preserve"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</t>
  </si>
  <si>
    <t xml:space="preserve">Расходы на выплаты персоналу в целях обеспечения выполнения функций муниципальными органами, казенными учреждениями </t>
  </si>
  <si>
    <t>Предоставление субсидий бюджетным, автономным учреждениям и иным некоммерческим организациям (соф)</t>
  </si>
  <si>
    <t>Расходы на реализацию мероприятий областной адресной программы капитального ремонта</t>
  </si>
  <si>
    <t>Закупка товаров, работ и услуг для муниципальных нужд (обл.)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</si>
  <si>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</si>
  <si>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 xml:space="preserve">Дотация на поддержку мер по обеспечению сбалансированности бюджетов  поселений   </t>
  </si>
  <si>
    <t>Комплекс процессных мероприятий  «Приобретение коммунальной специализированной техники и оборудования»</t>
  </si>
  <si>
    <t xml:space="preserve"> Закупка товаров, работ и услуг для муниципальных нужд</t>
  </si>
  <si>
    <t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</t>
  </si>
  <si>
    <t>20570</t>
  </si>
  <si>
    <t xml:space="preserve">Реализация мероприятий программы комплексного развития молодежной политики в регионах РФ "Регион молодых" </t>
  </si>
  <si>
    <t>Реализация мероприятий программы комплексного развития молодежной политики в регионах РФ "Регион молодых" (в целях получения доп результата)</t>
  </si>
  <si>
    <t>Д1160</t>
  </si>
  <si>
    <t>S8100</t>
  </si>
  <si>
    <t>Межбюджетные трансферты (Обл)</t>
  </si>
  <si>
    <t>Закупка товаров, работ и услуг для муниципальных нужд (соф )</t>
  </si>
  <si>
    <t xml:space="preserve"> Расходы на выплаты персоналу в целях обеспечения выполнения муниципальными органами, казенными учреждениями</t>
  </si>
  <si>
    <t>закупка товаров, работ и услуг для муниципальных нужд (фед)</t>
  </si>
  <si>
    <t>Предоставление субсидий бюджетным, автономным учреждениям и иным некомерческим организациям (фед)</t>
  </si>
  <si>
    <t>Расходы за счет субсидии бюджетам муниципальных образований на приведение территории образовательных организаций к нормативным требованиям</t>
  </si>
  <si>
    <t>Предоставление субсидий бюджетным, автономным учреждениям и иным некомерческим организациям (софинансирование)</t>
  </si>
  <si>
    <t>Закупка товаров, работ и услуг для муниципальных нужд (софинансирование)</t>
  </si>
  <si>
    <t>S9380</t>
  </si>
  <si>
    <t>19.2</t>
  </si>
  <si>
    <t>3.1.5</t>
  </si>
  <si>
    <t>6.1.5</t>
  </si>
  <si>
    <t>S8480</t>
  </si>
  <si>
    <t>Основное мероаприятие"Обеспечение безопасного участия детей в дорожном движении"</t>
  </si>
  <si>
    <t>55490</t>
  </si>
  <si>
    <t xml:space="preserve">Расходы на обеспечение функций муниципальных органов (местной администрации) </t>
  </si>
  <si>
    <t>Закупка товаров, работ и услуг для муниципальных нужд (софин)</t>
  </si>
  <si>
    <t>Основное мероприятие «Межбюджетные трансферты на реализацию природоохранных мероприятий на территории Лискинского муниципального района»</t>
  </si>
  <si>
    <t>12.2.4</t>
  </si>
  <si>
    <t>88050</t>
  </si>
  <si>
    <t>Закупка товаров, работ и услуг для муниципальных нужд (обл )</t>
  </si>
  <si>
    <t xml:space="preserve"> Расходы на выплаты персоналу в целях обеспечения выполнения функций муниципальными органами, казенными учреждениями </t>
  </si>
  <si>
    <t xml:space="preserve">Расходы за счет ИМТ, передаваемых для компенсации доп расходов, возникших в результате решений, принятых органами власти </t>
  </si>
  <si>
    <t>L4670</t>
  </si>
  <si>
    <t>Муниципальная программа Лискинского муниципального района «Защита  прав потребителей в Лискинском муниципальном районе»</t>
  </si>
  <si>
    <t>Комплекс процессных мероприятий  «Ремонт объектов теплоэнергетического хозяйства»</t>
  </si>
  <si>
    <t xml:space="preserve">Мероприятия по обеспечению безопасности и участия детей в дорожном движении  Предоставление субсидий бюджетным, автономным учреждениям и иным некомерческим организациям (обл)          </t>
  </si>
  <si>
    <t xml:space="preserve">Мероприятия по обеспечению безопасности и участия детей в дорожном движении  Предоставление субсидий бюджетным, автономным учреждениям и иным некомерческим организациям (соф)          </t>
  </si>
  <si>
    <t xml:space="preserve"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 </t>
  </si>
  <si>
    <t xml:space="preserve">Расходы  за счет сусидии на реализацию мероприятий областной адресной программы капитального ремонта </t>
  </si>
  <si>
    <t>Расходы  за счет сусидии на реализацию мероприятий областной адресной программы капитального ремонта 
Закупка товаров, работ и услуг для муниципальных нужд (обл)</t>
  </si>
  <si>
    <t>Расходы  за счет сусидии на реализацию мероприятий областной адресной программы капитального ремонта 
Закупка товаров, работ и услуг для муниципальных нужд (соф)</t>
  </si>
  <si>
    <t xml:space="preserve">Мероприятия по развитию сети дошкольных организаций Воронежской области 
</t>
  </si>
  <si>
    <t xml:space="preserve"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 </t>
  </si>
  <si>
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 Закупка товаров, работ и услуг для муниципальных нужд (обл)</t>
  </si>
  <si>
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 Закупка товаров, работ и услуг для муниципальных нужд (соф)</t>
  </si>
  <si>
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 Закупка товаров, работ и услуг для муниципальных нужд (фед)</t>
  </si>
  <si>
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 Закупка товаров, работ и услуг для муниципальных нужд(обл)</t>
  </si>
  <si>
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образованияЗакупка товаров, работ и услуг для муниципальных нужд (софин)</t>
  </si>
  <si>
    <t xml:space="preserve"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 </t>
  </si>
  <si>
    <t xml:space="preserve"> Закупка товаров, работ и услуг для муниципальных нужд (обл)</t>
  </si>
  <si>
    <t xml:space="preserve"> Закупка товаров, работ и услуг для муниципальных нужд (соф)</t>
  </si>
  <si>
    <t xml:space="preserve"> Предоставление субсидий бюджетным, автономным учреждениям и иным некомерческим организациям (соф)</t>
  </si>
  <si>
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Закупка товаров, работ и услуг для муниципальных нужд (фед) </t>
  </si>
  <si>
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Закупка товаров, работ и услуг для муниципальных нужд (обл) </t>
  </si>
  <si>
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Закупка товаров, работ и услуг для муниципальных нужд (соф) </t>
  </si>
  <si>
    <t xml:space="preserve">Обновление МТБ для формирования у обучающихся современных технологических и гуманитарных навыков Предоставление субсидий бюджетным, автономным учреждениям и иным некомерческим организациям (фед) </t>
  </si>
  <si>
    <t xml:space="preserve">Обновление МТБ для формирования у обучающихся современных технологических и гуманитарных навыков Предоставление субсидий бюджетным, автономным учреждениям и иным некомерческим организациям (обл) </t>
  </si>
  <si>
    <t>Обновление МТБ для формирования у обучающихся современных технологических и гуманитарных навыков Предоставление субсидий бюджетным, автономным учреждениям и иным некомерческим организациям (соф)</t>
  </si>
  <si>
    <t>Закупка товаров, работ и услуг для муниципальных нужд  (фед)</t>
  </si>
  <si>
    <t>Расходы на обновление МТБ для организации учебно-исследовательской, научно-практической, творческой деятельности, занятий ФК и спортом в образовательных организациях  (В образовательных организациях обновлена МТБ для занятий ФК и спортом) Закупка товаров, работ и услуг для муниципальных нужд (фед)</t>
  </si>
  <si>
    <t>Расходы на обновление МТБ для организации учебно-исследовательской, научно-практической, творческой деятельности, занятий ФК и спортом в образовательных организациях  (В образовательных организациях обновлена МТБ для занятий ФК и спортом) Закупка товаров, работ и услуг для муниципальных нужд (обл)</t>
  </si>
  <si>
    <t>Расходы на обновление МТБ для организации учебно-исследовательской, научно-практической, творческой деятельности, занятий ФК и спортом в образовательных организациях  (В образовательных организациях обновлена МТБ для занятий ФК и спортом) Закупка товаров, работ и услуг для муниципальных нужд (соф)</t>
  </si>
  <si>
    <t>Внедрение целевой модели цифровой образовательной среды в общеобразовательных организациях  Закупка товаров, работ и услуг для муниципальных нужд (фед)</t>
  </si>
  <si>
    <t>Внедрение целевой модели цифровой образовательной среды в общеобразовательных организациях  Закупка товаров, работ и услуг для муниципальных нужд (обл)</t>
  </si>
  <si>
    <t>Внедрение целевой модели цифровой образовательной среды в общеобразовательных организациях  Закупка товаров, работ и услуг для муниципальных нужд (соф)</t>
  </si>
  <si>
    <t>Внедрение целевой модели цифровой образовательной среды в общеобразовательных организациях  Предоставление субсидий бюджетным, автономным учреждениям и иным некомерческим организациям (фед)</t>
  </si>
  <si>
    <t>Внедрение целевой модели цифровой образовательной среды в общеобразовательных организациях  Предоставление субсидий бюджетным, автономным учреждениям и иным некомерческим организациям (обл)</t>
  </si>
  <si>
    <t>Внедрение целевой модели цифровой образовательной среды в общеобразовательных организациях  Предоставление субсидий бюджетным, автономным учреждениям и иным некомерческим организациям (соф)</t>
  </si>
  <si>
    <t>Расходы на создание новых мест в образовательных организациях различных типов для реализации дополнительных общеразвивающих программ Предоставление субсидий бюджетным, автономным учреждениям и иным некоммерческим организациям (фед)</t>
  </si>
  <si>
    <t>Расходы на создание новых мест в образовательных организациях различных типов для реализации дополнительных общеразвивающих программ Предоставление субсидий бюджетным, автономным учреждениям и иным некоммерческим организациям (обл)</t>
  </si>
  <si>
    <t>Расходы на создание новых мест в образовательных организациях различных типов для реализации дополнительных общеразвивающих программ Предоставление субсидий бюджетным, автономным учреждениям и иным некоммерческим организациям (соф)</t>
  </si>
  <si>
    <t>Расходы на поддержку социально ориентированных некоммерческих организаций  Предоставление субсидий бюджетным, автономным учреждениям и иным некомерческим организациям(обл)</t>
  </si>
  <si>
    <t>Расходы на поддержку социально ориентированных некоммерческих организаций  Предоставление субсидий бюджетным, автономным учреждениям и иным некомерческим организациям (соф)</t>
  </si>
  <si>
    <t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                                                            Иные бюджетные ассигновния (обл)</t>
  </si>
  <si>
    <t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                          Иные бюджетные ассигновния (обл)</t>
  </si>
  <si>
    <t>Другие расходы на социальную поддерку лиц вынужденно покинувших территорию соседних государств_x000D_
Закупка товаров, работ и услуг для муниципальных нужд</t>
  </si>
  <si>
    <t>Мероприятия по развитию и  поддержке  малого и среднего предпринимательства 
Иные бюджетные ассигнования</t>
  </si>
  <si>
    <t>Мероприятия по развитию и  поддержке  малого и среднего предпринимательства Иные бюджетные ассигнования</t>
  </si>
  <si>
    <t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
Закупка товаров, работ и услуг для муниципальных нужд</t>
  </si>
  <si>
    <t xml:space="preserve">  Закупка товаров, работ и услуг для муниципальных нужд</t>
  </si>
  <si>
    <t>Выполнение других расходных обязательств Закупка товаров, работ и услуг для муниципальных нужд</t>
  </si>
  <si>
    <t>Выполнение других расходных обязательств 
Закупка товаров, работ и услуг для муниципальных нужд</t>
  </si>
  <si>
    <t>Расходы на частичную компенсацию межтарифной разницы Иные бюджетные ассигнования</t>
  </si>
  <si>
    <r>
      <rPr>
        <sz val="12"/>
        <rFont val="Times New Roman"/>
        <family val="1"/>
        <charset val="204"/>
      </rPr>
      <t xml:space="preserve">Расходы на капитальный ремонт и ремонт автомобильных дорог общего пользования местного значения  </t>
    </r>
    <r>
      <rPr>
        <i/>
        <sz val="12"/>
        <rFont val="Times New Roman"/>
        <family val="1"/>
        <charset val="204"/>
      </rPr>
      <t xml:space="preserve">                                                                                                       </t>
    </r>
  </si>
  <si>
    <t>Расходы на реализацию мероприятий по созданию модельных муниципальных библиотекЗакупка товаров, работ и услуг для муниципальных нужд (обл)</t>
  </si>
  <si>
    <t>Расходы на реализацию мероприятий по созданию модельных муниципальных библиотекЗакупка товаров, работ и услуг для муниципальных нужд (соф)</t>
  </si>
  <si>
    <t>Иные межбюджетные трансферты на государственную поддержку отрасли культуры (гос поддержка лучших сельских учреждений культуры) Межбюджетные трасферты (обл)</t>
  </si>
  <si>
    <t xml:space="preserve">Расходы за счет субсидии на техническое оснащение муниципальных музеев    </t>
  </si>
  <si>
    <t xml:space="preserve"> Межбюджетные трансферты (соф)</t>
  </si>
  <si>
    <t>Иные межбюджетные трансферты на государственную поддержку отрасли культуры (гос поддержка лучших сельских учреждений культуры) Межбюджетные трасферты (соф)</t>
  </si>
  <si>
    <t xml:space="preserve">Межбюджетные трансферты на реализацию природоохранных мероприятий на территории Лискинского муниципального района  </t>
  </si>
  <si>
    <t xml:space="preserve">Расходы на поощрение муниципальных управленческих команд за счет средств ИМТ из федерального бюджета   </t>
  </si>
  <si>
    <t>Выполнение других расходных обязательств Закупка товаров работ и услуг для муниципальных нужд</t>
  </si>
  <si>
    <t xml:space="preserve">Расходы на организацию системы раздельного накопления твердых коммунальных отходов на территории Воронежской области (Межбюджетные трансферты) </t>
  </si>
  <si>
    <t>Софинансирование капитальных вложений в объекты муниципалной собственности Межбюджетные трансферты</t>
  </si>
  <si>
    <t>Расходы на мероприятия по подготовке объектов теплоэнергетического хозяйства и коммунальной инфраструктуры к очередному отопительному периоду (Межбюджетные трансферты)</t>
  </si>
  <si>
    <t>Расходы на софинансирование мероприятия по приобретению коммунальной специализированной техники и  оборудования (Межбюджетные трансферты)</t>
  </si>
  <si>
    <t>Расходы за счет ИМТ в целях возмещения понесенных расходов на размещение и питание граждан,прибывших в экстренном порядке и находившихся в пунктах временного размещения и питания на территории Лискинского муниципального района Социальное обеспечение и иные выплаты населению</t>
  </si>
  <si>
    <t>Расходы за счет ИМТ , передаваемых бюджетам для компенсации доп расходов, возникших в результате решений, принятых органами власти другого уровняСоциальное обеспечение и иные выплаты населению</t>
  </si>
  <si>
    <t xml:space="preserve">Приложение № 4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 
            от  __________________________2024г. № ______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</si>
  <si>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, разделам, подразделам классификации расходов  бюджета Лискинского муниципального района Воронежской области на 2023 год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</si>
</sst>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#,##0.0"/>
  </numFmts>
  <fonts count="4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i/>
      <sz val="11"/>
      <color rgb="FF800080"/>
      <name val="Calibri"/>
      <family val="2"/>
      <charset val="204"/>
      <scheme val="minor"/>
    </font>
    <font>
      <b/>
      <i/>
      <sz val="11"/>
      <color rgb="FF9900CC"/>
      <name val="Calibri"/>
      <family val="2"/>
      <charset val="204"/>
      <scheme val="minor"/>
    </font>
    <font>
      <b/>
      <i/>
      <sz val="13"/>
      <color rgb="FF9900CC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i/>
      <sz val="14"/>
      <color rgb="FF9900CC"/>
      <name val="Calibri"/>
      <family val="2"/>
      <charset val="204"/>
      <scheme val="minor"/>
    </font>
    <font>
      <b/>
      <sz val="14"/>
      <color rgb="FF9900CC"/>
      <name val="Times New Roman"/>
      <family val="1"/>
      <charset val="204"/>
    </font>
    <font>
      <b/>
      <sz val="13"/>
      <color rgb="FF9900CC"/>
      <name val="Calibri"/>
      <family val="2"/>
      <charset val="204"/>
      <scheme val="minor"/>
    </font>
    <font>
      <b/>
      <sz val="14"/>
      <color rgb="FF9900CC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3"/>
      <name val="Calibri"/>
      <family val="2"/>
      <charset val="204"/>
      <scheme val="minor"/>
    </font>
    <font>
      <sz val="13"/>
      <color rgb="FF9900CC"/>
      <name val="Calibri"/>
      <family val="2"/>
      <charset val="204"/>
      <scheme val="minor"/>
    </font>
    <font>
      <sz val="13"/>
      <color rgb="FFFF0000"/>
      <name val="Calibri"/>
      <family val="2"/>
      <charset val="204"/>
      <scheme val="minor"/>
    </font>
    <font>
      <sz val="13"/>
      <color rgb="FF0000FF"/>
      <name val="Calibri"/>
      <family val="2"/>
      <charset val="204"/>
      <scheme val="minor"/>
    </font>
    <font>
      <b/>
      <sz val="13"/>
      <color rgb="FF800080"/>
      <name val="Times New Roman"/>
      <family val="1"/>
      <charset val="204"/>
    </font>
    <font>
      <b/>
      <i/>
      <sz val="1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3"/>
      <color rgb="FF0000FF"/>
      <name val="Calibri"/>
      <family val="2"/>
      <charset val="204"/>
      <scheme val="minor"/>
    </font>
    <font>
      <b/>
      <i/>
      <sz val="11"/>
      <color rgb="FF0000FF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3"/>
      <color theme="1"/>
      <name val="Calibri"/>
      <family val="2"/>
      <charset val="204"/>
      <scheme val="minor"/>
    </font>
    <font>
      <b/>
      <sz val="13"/>
      <color rgb="FF6600CC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3"/>
      <name val="Times New Roman"/>
      <family val="1"/>
      <charset val="204"/>
    </font>
    <font>
      <i/>
      <sz val="14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92D05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39" fillId="0" borderId="0" applyFont="0" applyFill="0" applyBorder="0" applyAlignment="0" applyProtection="0"/>
  </cellStyleXfs>
  <cellXfs count="156">
    <xf numFmtId="0" fontId="0" fillId="0" borderId="0" xfId="0"/>
    <xf numFmtId="0" fontId="1" fillId="2" borderId="0" xfId="0" applyFont="1" applyFill="1"/>
    <xf numFmtId="0" fontId="14" fillId="2" borderId="0" xfId="0" applyFont="1" applyFill="1"/>
    <xf numFmtId="164" fontId="9" fillId="2" borderId="1" xfId="0" applyNumberFormat="1" applyFont="1" applyFill="1" applyBorder="1" applyAlignment="1">
      <alignment horizontal="center" vertical="center"/>
    </xf>
    <xf numFmtId="0" fontId="16" fillId="2" borderId="0" xfId="0" applyFont="1" applyFill="1"/>
    <xf numFmtId="164" fontId="9" fillId="2" borderId="3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26" fillId="2" borderId="0" xfId="0" applyFont="1" applyFill="1"/>
    <xf numFmtId="164" fontId="18" fillId="2" borderId="3" xfId="0" applyNumberFormat="1" applyFont="1" applyFill="1" applyBorder="1" applyAlignment="1">
      <alignment horizontal="center" vertical="center"/>
    </xf>
    <xf numFmtId="0" fontId="17" fillId="2" borderId="0" xfId="0" applyFont="1" applyFill="1"/>
    <xf numFmtId="0" fontId="15" fillId="2" borderId="0" xfId="0" applyFont="1" applyFill="1"/>
    <xf numFmtId="0" fontId="5" fillId="2" borderId="0" xfId="0" applyFont="1" applyFill="1"/>
    <xf numFmtId="0" fontId="20" fillId="2" borderId="0" xfId="0" applyFont="1" applyFill="1"/>
    <xf numFmtId="0" fontId="19" fillId="2" borderId="0" xfId="0" applyFont="1" applyFill="1"/>
    <xf numFmtId="0" fontId="27" fillId="2" borderId="0" xfId="0" applyFont="1" applyFill="1"/>
    <xf numFmtId="0" fontId="21" fillId="2" borderId="0" xfId="0" applyFont="1" applyFill="1"/>
    <xf numFmtId="0" fontId="22" fillId="2" borderId="0" xfId="0" applyFont="1" applyFill="1"/>
    <xf numFmtId="0" fontId="13" fillId="2" borderId="0" xfId="0" applyFont="1" applyFill="1"/>
    <xf numFmtId="0" fontId="0" fillId="2" borderId="0" xfId="0" applyFill="1"/>
    <xf numFmtId="0" fontId="4" fillId="2" borderId="0" xfId="0" applyFont="1" applyFill="1"/>
    <xf numFmtId="0" fontId="7" fillId="2" borderId="0" xfId="0" applyFont="1" applyFill="1" applyBorder="1"/>
    <xf numFmtId="0" fontId="7" fillId="2" borderId="8" xfId="0" applyFont="1" applyFill="1" applyBorder="1"/>
    <xf numFmtId="0" fontId="25" fillId="2" borderId="0" xfId="0" applyFont="1" applyFill="1"/>
    <xf numFmtId="164" fontId="18" fillId="2" borderId="1" xfId="0" applyNumberFormat="1" applyFont="1" applyFill="1" applyBorder="1" applyAlignment="1">
      <alignment horizontal="center" vertical="center"/>
    </xf>
    <xf numFmtId="0" fontId="7" fillId="2" borderId="0" xfId="0" applyFont="1" applyFill="1"/>
    <xf numFmtId="164" fontId="3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2" fillId="2" borderId="0" xfId="0" applyFont="1" applyFill="1" applyAlignment="1">
      <alignment horizontal="center" vertical="center"/>
    </xf>
    <xf numFmtId="164" fontId="10" fillId="2" borderId="3" xfId="0" applyNumberFormat="1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 vertical="center"/>
    </xf>
    <xf numFmtId="0" fontId="33" fillId="2" borderId="0" xfId="0" applyFont="1" applyFill="1"/>
    <xf numFmtId="164" fontId="1" fillId="2" borderId="0" xfId="0" applyNumberFormat="1" applyFont="1" applyFill="1"/>
    <xf numFmtId="0" fontId="30" fillId="2" borderId="0" xfId="0" applyFont="1" applyFill="1"/>
    <xf numFmtId="0" fontId="31" fillId="2" borderId="0" xfId="0" applyFont="1" applyFill="1"/>
    <xf numFmtId="0" fontId="34" fillId="2" borderId="0" xfId="0" applyFont="1" applyFill="1"/>
    <xf numFmtId="0" fontId="35" fillId="2" borderId="0" xfId="0" applyFont="1" applyFill="1"/>
    <xf numFmtId="0" fontId="36" fillId="2" borderId="0" xfId="0" applyFont="1" applyFill="1"/>
    <xf numFmtId="0" fontId="37" fillId="2" borderId="0" xfId="0" applyFont="1" applyFill="1"/>
    <xf numFmtId="0" fontId="7" fillId="4" borderId="0" xfId="0" applyFont="1" applyFill="1"/>
    <xf numFmtId="0" fontId="16" fillId="4" borderId="0" xfId="0" applyFont="1" applyFill="1"/>
    <xf numFmtId="0" fontId="7" fillId="5" borderId="0" xfId="0" applyFont="1" applyFill="1"/>
    <xf numFmtId="0" fontId="7" fillId="3" borderId="0" xfId="0" applyFont="1" applyFill="1"/>
    <xf numFmtId="0" fontId="38" fillId="2" borderId="0" xfId="0" applyFont="1" applyFill="1"/>
    <xf numFmtId="0" fontId="16" fillId="3" borderId="0" xfId="0" applyFont="1" applyFill="1"/>
    <xf numFmtId="0" fontId="38" fillId="3" borderId="0" xfId="0" applyFont="1" applyFill="1"/>
    <xf numFmtId="164" fontId="12" fillId="2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0" fontId="30" fillId="3" borderId="0" xfId="0" applyFont="1" applyFill="1"/>
    <xf numFmtId="0" fontId="28" fillId="3" borderId="0" xfId="0" applyFont="1" applyFill="1"/>
    <xf numFmtId="0" fontId="33" fillId="3" borderId="0" xfId="0" applyFont="1" applyFill="1"/>
    <xf numFmtId="49" fontId="8" fillId="0" borderId="3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4" fontId="29" fillId="0" borderId="1" xfId="0" applyNumberFormat="1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left" wrapText="1"/>
    </xf>
    <xf numFmtId="49" fontId="8" fillId="0" borderId="6" xfId="0" applyNumberFormat="1" applyFont="1" applyFill="1" applyBorder="1" applyAlignment="1">
      <alignment horizontal="center" vertical="center"/>
    </xf>
    <xf numFmtId="49" fontId="8" fillId="0" borderId="14" xfId="0" applyNumberFormat="1" applyFont="1" applyFill="1" applyBorder="1" applyAlignment="1">
      <alignment horizontal="center" vertical="center"/>
    </xf>
    <xf numFmtId="49" fontId="8" fillId="0" borderId="10" xfId="0" applyNumberFormat="1" applyFont="1" applyFill="1" applyBorder="1" applyAlignment="1">
      <alignment horizontal="center" vertical="center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left" vertical="center" wrapText="1"/>
    </xf>
    <xf numFmtId="0" fontId="35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center" vertical="center"/>
    </xf>
    <xf numFmtId="49" fontId="8" fillId="0" borderId="2" xfId="0" applyNumberFormat="1" applyFont="1" applyFill="1" applyBorder="1" applyAlignment="1">
      <alignment horizontal="left" vertical="center"/>
    </xf>
    <xf numFmtId="0" fontId="24" fillId="0" borderId="6" xfId="0" applyFont="1" applyFill="1" applyBorder="1" applyAlignment="1">
      <alignment horizontal="left" vertical="center" wrapText="1"/>
    </xf>
    <xf numFmtId="0" fontId="21" fillId="6" borderId="0" xfId="0" applyFont="1" applyFill="1"/>
    <xf numFmtId="0" fontId="7" fillId="6" borderId="0" xfId="0" applyFont="1" applyFill="1"/>
    <xf numFmtId="49" fontId="6" fillId="0" borderId="0" xfId="0" applyNumberFormat="1" applyFont="1" applyFill="1" applyBorder="1" applyAlignment="1">
      <alignment horizontal="center" vertical="center"/>
    </xf>
    <xf numFmtId="0" fontId="24" fillId="0" borderId="4" xfId="0" applyFont="1" applyFill="1" applyBorder="1" applyAlignment="1">
      <alignment horizontal="left" vertical="center" wrapText="1"/>
    </xf>
    <xf numFmtId="164" fontId="8" fillId="0" borderId="1" xfId="0" applyNumberFormat="1" applyFont="1" applyFill="1" applyBorder="1" applyAlignment="1">
      <alignment horizontal="center" vertical="center"/>
    </xf>
    <xf numFmtId="164" fontId="40" fillId="0" borderId="1" xfId="0" applyNumberFormat="1" applyFont="1" applyFill="1" applyBorder="1" applyAlignment="1">
      <alignment horizontal="center" vertical="center"/>
    </xf>
    <xf numFmtId="49" fontId="9" fillId="0" borderId="0" xfId="0" applyNumberFormat="1" applyFont="1" applyFill="1" applyAlignment="1">
      <alignment horizontal="left" vertical="center"/>
    </xf>
    <xf numFmtId="49" fontId="9" fillId="0" borderId="0" xfId="0" applyNumberFormat="1" applyFont="1" applyFill="1" applyBorder="1" applyAlignment="1">
      <alignment horizontal="left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49" fontId="8" fillId="0" borderId="5" xfId="0" applyNumberFormat="1" applyFont="1" applyFill="1" applyBorder="1" applyAlignment="1">
      <alignment horizontal="center" vertical="center"/>
    </xf>
    <xf numFmtId="49" fontId="8" fillId="0" borderId="11" xfId="0" applyNumberFormat="1" applyFont="1" applyFill="1" applyBorder="1" applyAlignment="1">
      <alignment horizontal="center" vertical="center"/>
    </xf>
    <xf numFmtId="49" fontId="8" fillId="0" borderId="4" xfId="0" applyNumberFormat="1" applyFont="1" applyFill="1" applyBorder="1" applyAlignment="1">
      <alignment horizontal="center" vertical="center"/>
    </xf>
    <xf numFmtId="49" fontId="8" fillId="0" borderId="12" xfId="0" applyNumberFormat="1" applyFont="1" applyFill="1" applyBorder="1" applyAlignment="1">
      <alignment horizontal="center" vertical="center"/>
    </xf>
    <xf numFmtId="49" fontId="40" fillId="0" borderId="1" xfId="0" applyNumberFormat="1" applyFont="1" applyFill="1" applyBorder="1" applyAlignment="1">
      <alignment horizontal="center" vertical="center" wrapText="1"/>
    </xf>
    <xf numFmtId="49" fontId="8" fillId="0" borderId="13" xfId="0" applyNumberFormat="1" applyFont="1" applyFill="1" applyBorder="1" applyAlignment="1">
      <alignment horizontal="center" vertical="center"/>
    </xf>
    <xf numFmtId="43" fontId="8" fillId="0" borderId="1" xfId="1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center" vertical="center"/>
    </xf>
    <xf numFmtId="164" fontId="8" fillId="0" borderId="6" xfId="0" applyNumberFormat="1" applyFont="1" applyFill="1" applyBorder="1" applyAlignment="1">
      <alignment horizontal="center" vertical="center"/>
    </xf>
    <xf numFmtId="164" fontId="8" fillId="0" borderId="3" xfId="0" applyNumberFormat="1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vertical="center"/>
    </xf>
    <xf numFmtId="49" fontId="8" fillId="0" borderId="10" xfId="0" applyNumberFormat="1" applyFont="1" applyFill="1" applyBorder="1" applyAlignment="1">
      <alignment vertical="center"/>
    </xf>
    <xf numFmtId="49" fontId="8" fillId="0" borderId="3" xfId="0" applyNumberFormat="1" applyFont="1" applyFill="1" applyBorder="1" applyAlignment="1">
      <alignment vertical="center"/>
    </xf>
    <xf numFmtId="0" fontId="42" fillId="0" borderId="1" xfId="0" applyFont="1" applyFill="1" applyBorder="1" applyAlignment="1">
      <alignment horizontal="left" vertical="center" wrapText="1"/>
    </xf>
    <xf numFmtId="0" fontId="43" fillId="0" borderId="1" xfId="0" applyFont="1" applyFill="1" applyBorder="1" applyAlignment="1">
      <alignment horizontal="left" vertical="center" wrapText="1"/>
    </xf>
    <xf numFmtId="0" fontId="44" fillId="0" borderId="0" xfId="0" applyFont="1" applyFill="1" applyAlignment="1">
      <alignment wrapText="1"/>
    </xf>
    <xf numFmtId="0" fontId="24" fillId="0" borderId="1" xfId="0" applyFont="1" applyFill="1" applyBorder="1" applyAlignment="1">
      <alignment horizontal="left" vertical="top" wrapText="1"/>
    </xf>
    <xf numFmtId="49" fontId="8" fillId="0" borderId="12" xfId="0" applyNumberFormat="1" applyFont="1" applyFill="1" applyBorder="1" applyAlignment="1">
      <alignment vertical="center"/>
    </xf>
    <xf numFmtId="49" fontId="8" fillId="0" borderId="13" xfId="0" applyNumberFormat="1" applyFont="1" applyFill="1" applyBorder="1" applyAlignment="1">
      <alignment vertical="center"/>
    </xf>
    <xf numFmtId="49" fontId="8" fillId="0" borderId="14" xfId="0" applyNumberFormat="1" applyFont="1" applyFill="1" applyBorder="1" applyAlignment="1">
      <alignment vertical="center"/>
    </xf>
    <xf numFmtId="49" fontId="8" fillId="0" borderId="7" xfId="0" applyNumberFormat="1" applyFont="1" applyFill="1" applyBorder="1" applyAlignment="1">
      <alignment vertical="center"/>
    </xf>
    <xf numFmtId="49" fontId="8" fillId="0" borderId="8" xfId="0" applyNumberFormat="1" applyFont="1" applyFill="1" applyBorder="1" applyAlignment="1">
      <alignment vertical="center"/>
    </xf>
    <xf numFmtId="49" fontId="8" fillId="0" borderId="9" xfId="0" applyNumberFormat="1" applyFont="1" applyFill="1" applyBorder="1" applyAlignment="1">
      <alignment vertical="center"/>
    </xf>
    <xf numFmtId="0" fontId="43" fillId="0" borderId="0" xfId="0" applyFont="1" applyFill="1" applyAlignment="1">
      <alignment wrapText="1"/>
    </xf>
    <xf numFmtId="0" fontId="42" fillId="0" borderId="4" xfId="0" applyFont="1" applyFill="1" applyBorder="1" applyAlignment="1">
      <alignment horizontal="left" vertical="center" wrapText="1"/>
    </xf>
    <xf numFmtId="49" fontId="42" fillId="0" borderId="1" xfId="0" applyNumberFormat="1" applyFont="1" applyFill="1" applyBorder="1" applyAlignment="1">
      <alignment horizontal="left" vertical="center" wrapText="1"/>
    </xf>
    <xf numFmtId="0" fontId="43" fillId="0" borderId="1" xfId="0" applyFont="1" applyFill="1" applyBorder="1" applyAlignment="1">
      <alignment horizontal="left" wrapText="1"/>
    </xf>
    <xf numFmtId="49" fontId="8" fillId="0" borderId="15" xfId="0" applyNumberFormat="1" applyFont="1" applyFill="1" applyBorder="1" applyAlignment="1">
      <alignment horizontal="left" vertical="center"/>
    </xf>
    <xf numFmtId="0" fontId="43" fillId="0" borderId="4" xfId="0" applyFont="1" applyFill="1" applyBorder="1" applyAlignment="1">
      <alignment horizontal="left" vertical="center" wrapText="1"/>
    </xf>
    <xf numFmtId="164" fontId="8" fillId="0" borderId="5" xfId="0" applyNumberFormat="1" applyFont="1" applyFill="1" applyBorder="1" applyAlignment="1">
      <alignment horizontal="center" vertical="center"/>
    </xf>
    <xf numFmtId="49" fontId="24" fillId="0" borderId="2" xfId="0" applyNumberFormat="1" applyFont="1" applyFill="1" applyBorder="1" applyAlignment="1">
      <alignment horizontal="left" vertical="center"/>
    </xf>
    <xf numFmtId="0" fontId="25" fillId="0" borderId="12" xfId="0" applyFont="1" applyFill="1" applyBorder="1" applyAlignment="1"/>
    <xf numFmtId="0" fontId="25" fillId="0" borderId="13" xfId="0" applyFont="1" applyFill="1" applyBorder="1" applyAlignment="1"/>
    <xf numFmtId="0" fontId="25" fillId="0" borderId="14" xfId="0" applyFont="1" applyFill="1" applyBorder="1" applyAlignment="1"/>
    <xf numFmtId="0" fontId="25" fillId="0" borderId="7" xfId="0" applyFont="1" applyFill="1" applyBorder="1" applyAlignment="1"/>
    <xf numFmtId="0" fontId="25" fillId="0" borderId="8" xfId="0" applyFont="1" applyFill="1" applyBorder="1" applyAlignment="1"/>
    <xf numFmtId="0" fontId="25" fillId="0" borderId="9" xfId="0" applyFont="1" applyFill="1" applyBorder="1" applyAlignment="1"/>
    <xf numFmtId="0" fontId="24" fillId="0" borderId="1" xfId="0" applyFont="1" applyFill="1" applyBorder="1" applyAlignment="1">
      <alignment horizontal="left" vertical="center"/>
    </xf>
    <xf numFmtId="0" fontId="24" fillId="0" borderId="3" xfId="0" applyFont="1" applyFill="1" applyBorder="1" applyAlignment="1">
      <alignment horizontal="center" vertical="center" wrapText="1"/>
    </xf>
    <xf numFmtId="49" fontId="24" fillId="0" borderId="3" xfId="0" applyNumberFormat="1" applyFont="1" applyFill="1" applyBorder="1" applyAlignment="1">
      <alignment horizontal="center" vertical="center"/>
    </xf>
    <xf numFmtId="49" fontId="24" fillId="0" borderId="4" xfId="0" applyNumberFormat="1" applyFont="1" applyFill="1" applyBorder="1" applyAlignment="1">
      <alignment horizontal="center" vertical="center"/>
    </xf>
    <xf numFmtId="49" fontId="24" fillId="0" borderId="12" xfId="0" applyNumberFormat="1" applyFont="1" applyFill="1" applyBorder="1" applyAlignment="1">
      <alignment horizontal="center" vertical="center"/>
    </xf>
    <xf numFmtId="49" fontId="24" fillId="0" borderId="13" xfId="0" applyNumberFormat="1" applyFont="1" applyFill="1" applyBorder="1" applyAlignment="1">
      <alignment horizontal="center" vertical="center"/>
    </xf>
    <xf numFmtId="49" fontId="24" fillId="0" borderId="14" xfId="0" applyNumberFormat="1" applyFont="1" applyFill="1" applyBorder="1" applyAlignment="1">
      <alignment horizontal="center" vertical="center"/>
    </xf>
    <xf numFmtId="49" fontId="8" fillId="0" borderId="0" xfId="0" applyNumberFormat="1" applyFont="1" applyFill="1" applyAlignment="1">
      <alignment horizontal="left" vertical="center"/>
    </xf>
    <xf numFmtId="0" fontId="24" fillId="0" borderId="1" xfId="0" applyFont="1" applyFill="1" applyBorder="1" applyAlignment="1">
      <alignment horizontal="right"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49" fontId="8" fillId="0" borderId="4" xfId="0" applyNumberFormat="1" applyFont="1" applyFill="1" applyBorder="1" applyAlignment="1">
      <alignment horizontal="center" vertical="center"/>
    </xf>
    <xf numFmtId="49" fontId="8" fillId="0" borderId="10" xfId="0" applyNumberFormat="1" applyFont="1" applyFill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center" vertical="center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10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9" fontId="8" fillId="0" borderId="7" xfId="0" applyNumberFormat="1" applyFont="1" applyFill="1" applyBorder="1" applyAlignment="1">
      <alignment horizontal="center" vertical="center"/>
    </xf>
    <xf numFmtId="49" fontId="8" fillId="0" borderId="8" xfId="0" applyNumberFormat="1" applyFont="1" applyFill="1" applyBorder="1" applyAlignment="1">
      <alignment horizontal="center" vertical="center"/>
    </xf>
    <xf numFmtId="49" fontId="8" fillId="0" borderId="9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8" fillId="0" borderId="5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13" xfId="0" applyNumberFormat="1" applyFont="1" applyFill="1" applyBorder="1" applyAlignment="1">
      <alignment horizontal="center" vertical="center"/>
    </xf>
    <xf numFmtId="49" fontId="8" fillId="0" borderId="12" xfId="0" applyNumberFormat="1" applyFont="1" applyFill="1" applyBorder="1" applyAlignment="1">
      <alignment horizontal="center" vertical="center"/>
    </xf>
    <xf numFmtId="49" fontId="8" fillId="0" borderId="14" xfId="0" applyNumberFormat="1" applyFont="1" applyFill="1" applyBorder="1" applyAlignment="1">
      <alignment horizontal="center" vertical="center"/>
    </xf>
    <xf numFmtId="49" fontId="8" fillId="0" borderId="16" xfId="0" applyNumberFormat="1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center" vertical="center"/>
    </xf>
    <xf numFmtId="49" fontId="8" fillId="0" borderId="17" xfId="0" applyNumberFormat="1" applyFont="1" applyFill="1" applyBorder="1" applyAlignment="1">
      <alignment horizontal="center" vertical="center"/>
    </xf>
    <xf numFmtId="49" fontId="8" fillId="0" borderId="6" xfId="0" applyNumberFormat="1" applyFont="1" applyFill="1" applyBorder="1" applyAlignment="1">
      <alignment horizontal="center" vertical="center"/>
    </xf>
    <xf numFmtId="0" fontId="25" fillId="0" borderId="4" xfId="0" applyFont="1" applyFill="1" applyBorder="1" applyAlignment="1">
      <alignment horizontal="center" vertical="center"/>
    </xf>
    <xf numFmtId="0" fontId="25" fillId="0" borderId="10" xfId="0" applyFont="1" applyFill="1" applyBorder="1" applyAlignment="1">
      <alignment horizontal="center" vertical="center"/>
    </xf>
    <xf numFmtId="0" fontId="25" fillId="0" borderId="3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right" vertical="top" wrapText="1"/>
    </xf>
    <xf numFmtId="0" fontId="41" fillId="0" borderId="0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800080"/>
      <color rgb="FF6600FF"/>
      <color rgb="FF9900CC"/>
      <color rgb="FF0000FF"/>
      <color rgb="FF66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03"/>
  <sheetViews>
    <sheetView tabSelected="1" view="pageBreakPreview" zoomScale="90" zoomScaleNormal="90" zoomScaleSheetLayoutView="90" workbookViewId="0">
      <selection activeCell="J601" sqref="J601"/>
    </sheetView>
  </sheetViews>
  <sheetFormatPr defaultColWidth="9.140625" defaultRowHeight="17.25" x14ac:dyDescent="0.25"/>
  <cols>
    <col min="1" max="1" width="7.85546875" style="73" customWidth="1"/>
    <col min="2" max="2" width="79.85546875" style="63" customWidth="1"/>
    <col min="3" max="3" width="7.28515625" style="64" customWidth="1"/>
    <col min="4" max="4" width="6.5703125" style="64" customWidth="1"/>
    <col min="5" max="5" width="7.7109375" style="64" customWidth="1"/>
    <col min="6" max="9" width="9.140625" style="64"/>
    <col min="10" max="10" width="19.85546875" style="64" customWidth="1"/>
    <col min="11" max="11" width="10.5703125" style="18" hidden="1" customWidth="1"/>
    <col min="12" max="14" width="0" style="18" hidden="1" customWidth="1"/>
    <col min="15" max="16384" width="9.140625" style="18"/>
  </cols>
  <sheetData>
    <row r="1" spans="1:14" ht="124.5" customHeight="1" x14ac:dyDescent="0.25">
      <c r="A1" s="154" t="s">
        <v>655</v>
      </c>
      <c r="B1" s="154"/>
      <c r="C1" s="154"/>
      <c r="D1" s="154"/>
      <c r="E1" s="154"/>
      <c r="F1" s="154"/>
      <c r="G1" s="154"/>
      <c r="H1" s="154"/>
      <c r="I1" s="154"/>
      <c r="J1" s="154"/>
    </row>
    <row r="2" spans="1:14" ht="63" customHeight="1" x14ac:dyDescent="0.25">
      <c r="A2" s="155" t="s">
        <v>656</v>
      </c>
      <c r="B2" s="155"/>
      <c r="C2" s="155"/>
      <c r="D2" s="155"/>
      <c r="E2" s="155"/>
      <c r="F2" s="155"/>
      <c r="G2" s="155"/>
      <c r="H2" s="155"/>
      <c r="I2" s="155"/>
      <c r="J2" s="155"/>
    </row>
    <row r="3" spans="1:14" ht="33.6" customHeight="1" x14ac:dyDescent="0.25">
      <c r="A3" s="76"/>
      <c r="B3" s="88"/>
      <c r="C3" s="76"/>
      <c r="D3" s="76"/>
      <c r="E3" s="76"/>
      <c r="F3" s="76"/>
      <c r="G3" s="76"/>
      <c r="H3" s="76"/>
      <c r="I3" s="76"/>
      <c r="J3" s="76" t="s">
        <v>129</v>
      </c>
    </row>
    <row r="4" spans="1:14" s="26" customFormat="1" ht="18.75" x14ac:dyDescent="0.25">
      <c r="A4" s="89" t="s">
        <v>132</v>
      </c>
      <c r="B4" s="53" t="s">
        <v>0</v>
      </c>
      <c r="C4" s="135" t="s">
        <v>126</v>
      </c>
      <c r="D4" s="136"/>
      <c r="E4" s="136"/>
      <c r="F4" s="137"/>
      <c r="G4" s="90" t="s">
        <v>127</v>
      </c>
      <c r="H4" s="90" t="s">
        <v>128</v>
      </c>
      <c r="I4" s="90" t="s">
        <v>130</v>
      </c>
      <c r="J4" s="91" t="s">
        <v>428</v>
      </c>
    </row>
    <row r="5" spans="1:14" s="27" customFormat="1" ht="16.5" x14ac:dyDescent="0.25">
      <c r="A5" s="65">
        <v>1</v>
      </c>
      <c r="B5" s="92">
        <v>2</v>
      </c>
      <c r="C5" s="143" t="s">
        <v>84</v>
      </c>
      <c r="D5" s="143"/>
      <c r="E5" s="143"/>
      <c r="F5" s="143"/>
      <c r="G5" s="93">
        <v>4</v>
      </c>
      <c r="H5" s="93">
        <v>5</v>
      </c>
      <c r="I5" s="93">
        <v>6</v>
      </c>
      <c r="J5" s="91">
        <v>7</v>
      </c>
    </row>
    <row r="6" spans="1:14" s="29" customFormat="1" ht="20.25" x14ac:dyDescent="0.25">
      <c r="A6" s="65"/>
      <c r="B6" s="53" t="s">
        <v>131</v>
      </c>
      <c r="C6" s="54"/>
      <c r="D6" s="54"/>
      <c r="E6" s="54"/>
      <c r="F6" s="60"/>
      <c r="G6" s="79"/>
      <c r="H6" s="59"/>
      <c r="I6" s="51"/>
      <c r="J6" s="94">
        <f>+J7+J33+J222+J245+J258+J268+J289+J317+J343+J415+J421+J440+J478+J535+J545+J549+J553+J565+J575+J584+J589+J568</f>
        <v>3502467.6999999993</v>
      </c>
      <c r="K6" s="28" t="e">
        <f>SUM(K7+K33+K222+K245+K258+K268+K289+K317+K343+K415+K421+#REF!+K440+K478+K535+#REF!+K553+K584+K589+#REF!+#REF!+K575)</f>
        <v>#REF!</v>
      </c>
      <c r="L6" s="28" t="e">
        <f>SUM(L7+L33+L222+L245+L258+L268+L289+L317+L343+L415+L421+#REF!+L440+L478+L535+#REF!+L553+L584+L589+#REF!+#REF!+L575)</f>
        <v>#REF!</v>
      </c>
      <c r="M6" s="28" t="e">
        <f>SUM(M7+M33+M222+M245+M258+M268+M289+M317+M343+M415+M421+#REF!+M440+M478+M535+#REF!+M553+M584+M589+#REF!+#REF!+M575)</f>
        <v>#REF!</v>
      </c>
      <c r="N6" s="28" t="e">
        <f>SUM(N7+N33+N222+N245+N258+N268+N289+N317+N343+N415+N421+#REF!+N440+N478+N535+#REF!+N553+N584+N589+#REF!+#REF!+N575)</f>
        <v>#REF!</v>
      </c>
    </row>
    <row r="7" spans="1:14" s="1" customFormat="1" ht="31.5" x14ac:dyDescent="0.25">
      <c r="A7" s="65">
        <v>1</v>
      </c>
      <c r="B7" s="53" t="s">
        <v>402</v>
      </c>
      <c r="C7" s="54" t="s">
        <v>1</v>
      </c>
      <c r="D7" s="54">
        <v>0</v>
      </c>
      <c r="E7" s="54" t="s">
        <v>2</v>
      </c>
      <c r="F7" s="60" t="s">
        <v>3</v>
      </c>
      <c r="G7" s="95"/>
      <c r="H7" s="96"/>
      <c r="I7" s="97"/>
      <c r="J7" s="71">
        <f>SUM(J8+J29)</f>
        <v>5730.9999999999991</v>
      </c>
    </row>
    <row r="8" spans="1:14" s="1" customFormat="1" ht="31.5" x14ac:dyDescent="0.25">
      <c r="A8" s="65" t="s">
        <v>133</v>
      </c>
      <c r="B8" s="53" t="s">
        <v>403</v>
      </c>
      <c r="C8" s="54" t="s">
        <v>1</v>
      </c>
      <c r="D8" s="54">
        <v>1</v>
      </c>
      <c r="E8" s="54" t="s">
        <v>2</v>
      </c>
      <c r="F8" s="60" t="s">
        <v>3</v>
      </c>
      <c r="G8" s="95"/>
      <c r="H8" s="96"/>
      <c r="I8" s="97"/>
      <c r="J8" s="71">
        <f>SUM(J9+J12+J15+J20+J23+J26)</f>
        <v>5730.9999999999991</v>
      </c>
    </row>
    <row r="9" spans="1:14" s="2" customFormat="1" ht="32.25" customHeight="1" x14ac:dyDescent="0.25">
      <c r="A9" s="65" t="s">
        <v>134</v>
      </c>
      <c r="B9" s="98" t="s">
        <v>488</v>
      </c>
      <c r="C9" s="54" t="s">
        <v>1</v>
      </c>
      <c r="D9" s="54">
        <v>1</v>
      </c>
      <c r="E9" s="54" t="s">
        <v>1</v>
      </c>
      <c r="F9" s="60" t="s">
        <v>3</v>
      </c>
      <c r="G9" s="95"/>
      <c r="H9" s="96"/>
      <c r="I9" s="97"/>
      <c r="J9" s="71">
        <f>SUM(J10)</f>
        <v>4231.8999999999996</v>
      </c>
    </row>
    <row r="10" spans="1:14" s="4" customFormat="1" x14ac:dyDescent="0.3">
      <c r="A10" s="65"/>
      <c r="B10" s="53" t="s">
        <v>489</v>
      </c>
      <c r="C10" s="54" t="s">
        <v>1</v>
      </c>
      <c r="D10" s="54">
        <v>1</v>
      </c>
      <c r="E10" s="54" t="s">
        <v>1</v>
      </c>
      <c r="F10" s="60">
        <v>80900</v>
      </c>
      <c r="G10" s="95"/>
      <c r="H10" s="96"/>
      <c r="I10" s="97"/>
      <c r="J10" s="71">
        <f>SUM(J11)</f>
        <v>4231.8999999999996</v>
      </c>
    </row>
    <row r="11" spans="1:14" s="24" customFormat="1" ht="19.5" customHeight="1" x14ac:dyDescent="0.3">
      <c r="A11" s="65"/>
      <c r="B11" s="53" t="s">
        <v>186</v>
      </c>
      <c r="C11" s="54" t="s">
        <v>1</v>
      </c>
      <c r="D11" s="54" t="s">
        <v>41</v>
      </c>
      <c r="E11" s="54" t="s">
        <v>1</v>
      </c>
      <c r="F11" s="54" t="s">
        <v>6</v>
      </c>
      <c r="G11" s="57">
        <v>200</v>
      </c>
      <c r="H11" s="57" t="s">
        <v>4</v>
      </c>
      <c r="I11" s="57" t="s">
        <v>96</v>
      </c>
      <c r="J11" s="71">
        <v>4231.8999999999996</v>
      </c>
      <c r="K11" s="24">
        <v>450</v>
      </c>
      <c r="L11" s="24">
        <v>468</v>
      </c>
    </row>
    <row r="12" spans="1:14" s="9" customFormat="1" ht="33.75" customHeight="1" x14ac:dyDescent="0.3">
      <c r="A12" s="65" t="s">
        <v>296</v>
      </c>
      <c r="B12" s="98" t="s">
        <v>404</v>
      </c>
      <c r="C12" s="54" t="s">
        <v>1</v>
      </c>
      <c r="D12" s="54" t="s">
        <v>41</v>
      </c>
      <c r="E12" s="54" t="s">
        <v>7</v>
      </c>
      <c r="F12" s="54" t="s">
        <v>3</v>
      </c>
      <c r="G12" s="57"/>
      <c r="H12" s="57"/>
      <c r="I12" s="57"/>
      <c r="J12" s="71">
        <f>SUM(J13)</f>
        <v>0</v>
      </c>
    </row>
    <row r="13" spans="1:14" s="16" customFormat="1" ht="30.75" customHeight="1" x14ac:dyDescent="0.3">
      <c r="A13" s="65"/>
      <c r="B13" s="53" t="s">
        <v>405</v>
      </c>
      <c r="C13" s="54" t="s">
        <v>1</v>
      </c>
      <c r="D13" s="54" t="s">
        <v>41</v>
      </c>
      <c r="E13" s="54" t="s">
        <v>7</v>
      </c>
      <c r="F13" s="54" t="s">
        <v>6</v>
      </c>
      <c r="G13" s="57"/>
      <c r="H13" s="57"/>
      <c r="I13" s="57"/>
      <c r="J13" s="71">
        <f>SUM(J14)</f>
        <v>0</v>
      </c>
    </row>
    <row r="14" spans="1:14" s="24" customFormat="1" ht="16.5" customHeight="1" x14ac:dyDescent="0.3">
      <c r="A14" s="65"/>
      <c r="B14" s="53" t="s">
        <v>186</v>
      </c>
      <c r="C14" s="54" t="s">
        <v>1</v>
      </c>
      <c r="D14" s="54" t="s">
        <v>41</v>
      </c>
      <c r="E14" s="54" t="s">
        <v>7</v>
      </c>
      <c r="F14" s="54" t="s">
        <v>6</v>
      </c>
      <c r="G14" s="57" t="s">
        <v>187</v>
      </c>
      <c r="H14" s="57" t="s">
        <v>4</v>
      </c>
      <c r="I14" s="57" t="s">
        <v>96</v>
      </c>
      <c r="J14" s="71">
        <v>0</v>
      </c>
    </row>
    <row r="15" spans="1:14" s="9" customFormat="1" ht="18" customHeight="1" x14ac:dyDescent="0.3">
      <c r="A15" s="65" t="s">
        <v>406</v>
      </c>
      <c r="B15" s="98" t="s">
        <v>407</v>
      </c>
      <c r="C15" s="54" t="s">
        <v>1</v>
      </c>
      <c r="D15" s="54" t="s">
        <v>41</v>
      </c>
      <c r="E15" s="54" t="s">
        <v>4</v>
      </c>
      <c r="F15" s="54" t="s">
        <v>3</v>
      </c>
      <c r="G15" s="57"/>
      <c r="H15" s="57"/>
      <c r="I15" s="57"/>
      <c r="J15" s="71">
        <f>SUM(J16)</f>
        <v>75</v>
      </c>
    </row>
    <row r="16" spans="1:14" s="16" customFormat="1" ht="18.75" customHeight="1" x14ac:dyDescent="0.3">
      <c r="A16" s="65"/>
      <c r="B16" s="53" t="s">
        <v>408</v>
      </c>
      <c r="C16" s="54" t="s">
        <v>1</v>
      </c>
      <c r="D16" s="54" t="s">
        <v>41</v>
      </c>
      <c r="E16" s="54" t="s">
        <v>4</v>
      </c>
      <c r="F16" s="54" t="s">
        <v>6</v>
      </c>
      <c r="G16" s="57"/>
      <c r="H16" s="57"/>
      <c r="I16" s="57"/>
      <c r="J16" s="71">
        <f>+SUM(J17:J19)</f>
        <v>75</v>
      </c>
    </row>
    <row r="17" spans="1:10" s="15" customFormat="1" ht="15.75" customHeight="1" x14ac:dyDescent="0.3">
      <c r="A17" s="65"/>
      <c r="B17" s="53" t="s">
        <v>186</v>
      </c>
      <c r="C17" s="54" t="s">
        <v>1</v>
      </c>
      <c r="D17" s="54" t="s">
        <v>41</v>
      </c>
      <c r="E17" s="54" t="s">
        <v>4</v>
      </c>
      <c r="F17" s="54" t="s">
        <v>6</v>
      </c>
      <c r="G17" s="57" t="s">
        <v>187</v>
      </c>
      <c r="H17" s="57" t="s">
        <v>4</v>
      </c>
      <c r="I17" s="57" t="s">
        <v>96</v>
      </c>
      <c r="J17" s="71">
        <v>0</v>
      </c>
    </row>
    <row r="18" spans="1:10" s="15" customFormat="1" ht="34.5" customHeight="1" x14ac:dyDescent="0.3">
      <c r="A18" s="65"/>
      <c r="B18" s="53" t="s">
        <v>416</v>
      </c>
      <c r="C18" s="54" t="s">
        <v>1</v>
      </c>
      <c r="D18" s="54" t="s">
        <v>41</v>
      </c>
      <c r="E18" s="54" t="s">
        <v>4</v>
      </c>
      <c r="F18" s="54" t="s">
        <v>11</v>
      </c>
      <c r="G18" s="57" t="s">
        <v>187</v>
      </c>
      <c r="H18" s="57" t="s">
        <v>37</v>
      </c>
      <c r="I18" s="57" t="s">
        <v>1</v>
      </c>
      <c r="J18" s="71">
        <v>0</v>
      </c>
    </row>
    <row r="19" spans="1:10" s="15" customFormat="1" ht="19.5" customHeight="1" x14ac:dyDescent="0.3">
      <c r="A19" s="65"/>
      <c r="B19" s="53" t="s">
        <v>186</v>
      </c>
      <c r="C19" s="54" t="s">
        <v>1</v>
      </c>
      <c r="D19" s="54" t="s">
        <v>41</v>
      </c>
      <c r="E19" s="54" t="s">
        <v>4</v>
      </c>
      <c r="F19" s="54" t="s">
        <v>11</v>
      </c>
      <c r="G19" s="57" t="s">
        <v>187</v>
      </c>
      <c r="H19" s="57" t="s">
        <v>36</v>
      </c>
      <c r="I19" s="57" t="s">
        <v>4</v>
      </c>
      <c r="J19" s="71">
        <v>75</v>
      </c>
    </row>
    <row r="20" spans="1:10" s="9" customFormat="1" ht="28.5" customHeight="1" x14ac:dyDescent="0.3">
      <c r="A20" s="65" t="s">
        <v>409</v>
      </c>
      <c r="B20" s="98" t="s">
        <v>410</v>
      </c>
      <c r="C20" s="54" t="s">
        <v>1</v>
      </c>
      <c r="D20" s="54" t="s">
        <v>41</v>
      </c>
      <c r="E20" s="54" t="s">
        <v>21</v>
      </c>
      <c r="F20" s="54" t="s">
        <v>3</v>
      </c>
      <c r="G20" s="57"/>
      <c r="H20" s="57"/>
      <c r="I20" s="57"/>
      <c r="J20" s="71">
        <f>SUM(J21)</f>
        <v>1.9</v>
      </c>
    </row>
    <row r="21" spans="1:10" s="16" customFormat="1" ht="19.5" customHeight="1" x14ac:dyDescent="0.3">
      <c r="A21" s="65"/>
      <c r="B21" s="53" t="s">
        <v>411</v>
      </c>
      <c r="C21" s="54" t="s">
        <v>1</v>
      </c>
      <c r="D21" s="54" t="s">
        <v>41</v>
      </c>
      <c r="E21" s="54" t="s">
        <v>21</v>
      </c>
      <c r="F21" s="54" t="s">
        <v>6</v>
      </c>
      <c r="G21" s="57"/>
      <c r="H21" s="57"/>
      <c r="I21" s="57"/>
      <c r="J21" s="71">
        <f>SUM(J22)</f>
        <v>1.9</v>
      </c>
    </row>
    <row r="22" spans="1:10" s="15" customFormat="1" ht="16.149999999999999" customHeight="1" x14ac:dyDescent="0.3">
      <c r="A22" s="65"/>
      <c r="B22" s="53" t="s">
        <v>186</v>
      </c>
      <c r="C22" s="54" t="s">
        <v>1</v>
      </c>
      <c r="D22" s="54" t="s">
        <v>41</v>
      </c>
      <c r="E22" s="54" t="s">
        <v>21</v>
      </c>
      <c r="F22" s="54" t="s">
        <v>6</v>
      </c>
      <c r="G22" s="57" t="s">
        <v>187</v>
      </c>
      <c r="H22" s="57" t="s">
        <v>4</v>
      </c>
      <c r="I22" s="57" t="s">
        <v>96</v>
      </c>
      <c r="J22" s="71">
        <v>1.9</v>
      </c>
    </row>
    <row r="23" spans="1:10" s="9" customFormat="1" ht="28.9" customHeight="1" x14ac:dyDescent="0.3">
      <c r="A23" s="65" t="s">
        <v>412</v>
      </c>
      <c r="B23" s="98" t="s">
        <v>490</v>
      </c>
      <c r="C23" s="54" t="s">
        <v>1</v>
      </c>
      <c r="D23" s="54" t="s">
        <v>41</v>
      </c>
      <c r="E23" s="54" t="s">
        <v>33</v>
      </c>
      <c r="F23" s="54" t="s">
        <v>3</v>
      </c>
      <c r="G23" s="57"/>
      <c r="H23" s="57"/>
      <c r="I23" s="57"/>
      <c r="J23" s="71">
        <f>SUM(J24)</f>
        <v>0</v>
      </c>
    </row>
    <row r="24" spans="1:10" s="16" customFormat="1" ht="39" customHeight="1" x14ac:dyDescent="0.3">
      <c r="A24" s="65"/>
      <c r="B24" s="53" t="s">
        <v>413</v>
      </c>
      <c r="C24" s="54" t="s">
        <v>1</v>
      </c>
      <c r="D24" s="54" t="s">
        <v>41</v>
      </c>
      <c r="E24" s="54" t="s">
        <v>33</v>
      </c>
      <c r="F24" s="54" t="s">
        <v>6</v>
      </c>
      <c r="G24" s="57"/>
      <c r="H24" s="57"/>
      <c r="I24" s="57"/>
      <c r="J24" s="71">
        <f>SUM(J25)</f>
        <v>0</v>
      </c>
    </row>
    <row r="25" spans="1:10" s="15" customFormat="1" ht="24" customHeight="1" x14ac:dyDescent="0.3">
      <c r="A25" s="65"/>
      <c r="B25" s="53" t="s">
        <v>186</v>
      </c>
      <c r="C25" s="54" t="s">
        <v>1</v>
      </c>
      <c r="D25" s="54" t="s">
        <v>41</v>
      </c>
      <c r="E25" s="54" t="s">
        <v>33</v>
      </c>
      <c r="F25" s="54" t="s">
        <v>6</v>
      </c>
      <c r="G25" s="57" t="s">
        <v>187</v>
      </c>
      <c r="H25" s="57" t="s">
        <v>4</v>
      </c>
      <c r="I25" s="57" t="s">
        <v>96</v>
      </c>
      <c r="J25" s="71">
        <v>0</v>
      </c>
    </row>
    <row r="26" spans="1:10" s="67" customFormat="1" ht="34.5" customHeight="1" x14ac:dyDescent="0.3">
      <c r="A26" s="65" t="s">
        <v>412</v>
      </c>
      <c r="B26" s="99" t="s">
        <v>578</v>
      </c>
      <c r="C26" s="54" t="s">
        <v>1</v>
      </c>
      <c r="D26" s="54" t="s">
        <v>41</v>
      </c>
      <c r="E26" s="54" t="s">
        <v>5</v>
      </c>
      <c r="F26" s="54" t="s">
        <v>3</v>
      </c>
      <c r="G26" s="57"/>
      <c r="H26" s="57"/>
      <c r="I26" s="57"/>
      <c r="J26" s="71">
        <f>J28+J27</f>
        <v>1422.1999999999998</v>
      </c>
    </row>
    <row r="27" spans="1:10" s="67" customFormat="1" ht="48" customHeight="1" x14ac:dyDescent="0.3">
      <c r="A27" s="65"/>
      <c r="B27" s="70" t="s">
        <v>591</v>
      </c>
      <c r="C27" s="54" t="s">
        <v>1</v>
      </c>
      <c r="D27" s="54" t="s">
        <v>41</v>
      </c>
      <c r="E27" s="54" t="s">
        <v>5</v>
      </c>
      <c r="F27" s="54" t="s">
        <v>577</v>
      </c>
      <c r="G27" s="57" t="s">
        <v>196</v>
      </c>
      <c r="H27" s="57" t="s">
        <v>36</v>
      </c>
      <c r="I27" s="57" t="s">
        <v>38</v>
      </c>
      <c r="J27" s="71">
        <v>1240.0999999999999</v>
      </c>
    </row>
    <row r="28" spans="1:10" s="67" customFormat="1" ht="49.9" customHeight="1" x14ac:dyDescent="0.3">
      <c r="A28" s="65"/>
      <c r="B28" s="70" t="s">
        <v>592</v>
      </c>
      <c r="C28" s="54" t="s">
        <v>1</v>
      </c>
      <c r="D28" s="54" t="s">
        <v>41</v>
      </c>
      <c r="E28" s="54" t="s">
        <v>5</v>
      </c>
      <c r="F28" s="54" t="s">
        <v>577</v>
      </c>
      <c r="G28" s="57" t="s">
        <v>196</v>
      </c>
      <c r="H28" s="57" t="s">
        <v>36</v>
      </c>
      <c r="I28" s="57" t="s">
        <v>38</v>
      </c>
      <c r="J28" s="71">
        <v>182.1</v>
      </c>
    </row>
    <row r="29" spans="1:10" s="1" customFormat="1" ht="47.25" x14ac:dyDescent="0.25">
      <c r="A29" s="65" t="s">
        <v>135</v>
      </c>
      <c r="B29" s="53" t="s">
        <v>491</v>
      </c>
      <c r="C29" s="54" t="s">
        <v>1</v>
      </c>
      <c r="D29" s="54">
        <v>2</v>
      </c>
      <c r="E29" s="54" t="s">
        <v>2</v>
      </c>
      <c r="F29" s="54" t="s">
        <v>3</v>
      </c>
      <c r="G29" s="141"/>
      <c r="H29" s="141"/>
      <c r="I29" s="141"/>
      <c r="J29" s="71">
        <f>SUM(J30)</f>
        <v>0</v>
      </c>
    </row>
    <row r="30" spans="1:10" s="2" customFormat="1" ht="31.5" x14ac:dyDescent="0.25">
      <c r="A30" s="65" t="s">
        <v>136</v>
      </c>
      <c r="B30" s="98" t="s">
        <v>414</v>
      </c>
      <c r="C30" s="54" t="s">
        <v>1</v>
      </c>
      <c r="D30" s="54">
        <v>2</v>
      </c>
      <c r="E30" s="54" t="s">
        <v>1</v>
      </c>
      <c r="F30" s="54" t="s">
        <v>3</v>
      </c>
      <c r="G30" s="141"/>
      <c r="H30" s="141"/>
      <c r="I30" s="141"/>
      <c r="J30" s="71">
        <f>SUM(J31)</f>
        <v>0</v>
      </c>
    </row>
    <row r="31" spans="1:10" s="4" customFormat="1" x14ac:dyDescent="0.3">
      <c r="A31" s="65"/>
      <c r="B31" s="53" t="s">
        <v>415</v>
      </c>
      <c r="C31" s="54" t="s">
        <v>1</v>
      </c>
      <c r="D31" s="54">
        <v>2</v>
      </c>
      <c r="E31" s="54" t="s">
        <v>1</v>
      </c>
      <c r="F31" s="54">
        <v>80900</v>
      </c>
      <c r="G31" s="141"/>
      <c r="H31" s="141"/>
      <c r="I31" s="141"/>
      <c r="J31" s="71">
        <f>SUM(J32)</f>
        <v>0</v>
      </c>
    </row>
    <row r="32" spans="1:10" s="24" customFormat="1" x14ac:dyDescent="0.3">
      <c r="A32" s="65"/>
      <c r="B32" s="53" t="s">
        <v>186</v>
      </c>
      <c r="C32" s="54" t="s">
        <v>1</v>
      </c>
      <c r="D32" s="54" t="s">
        <v>75</v>
      </c>
      <c r="E32" s="54" t="s">
        <v>1</v>
      </c>
      <c r="F32" s="54" t="s">
        <v>6</v>
      </c>
      <c r="G32" s="47" t="s">
        <v>187</v>
      </c>
      <c r="H32" s="47" t="s">
        <v>4</v>
      </c>
      <c r="I32" s="47" t="s">
        <v>96</v>
      </c>
      <c r="J32" s="71">
        <v>0</v>
      </c>
    </row>
    <row r="33" spans="1:14" s="16" customFormat="1" ht="18.75" x14ac:dyDescent="0.3">
      <c r="A33" s="65" t="s">
        <v>75</v>
      </c>
      <c r="B33" s="53" t="s">
        <v>8</v>
      </c>
      <c r="C33" s="54" t="s">
        <v>7</v>
      </c>
      <c r="D33" s="54">
        <v>0</v>
      </c>
      <c r="E33" s="54" t="s">
        <v>2</v>
      </c>
      <c r="F33" s="54" t="s">
        <v>3</v>
      </c>
      <c r="G33" s="141"/>
      <c r="H33" s="141"/>
      <c r="I33" s="141"/>
      <c r="J33" s="71">
        <f>+J34+J61+J143+J176+J187+J197+J204</f>
        <v>2006023.4999999998</v>
      </c>
    </row>
    <row r="34" spans="1:14" s="1" customFormat="1" ht="16.5" x14ac:dyDescent="0.25">
      <c r="A34" s="65" t="s">
        <v>137</v>
      </c>
      <c r="B34" s="53" t="s">
        <v>9</v>
      </c>
      <c r="C34" s="54" t="s">
        <v>7</v>
      </c>
      <c r="D34" s="54">
        <v>1</v>
      </c>
      <c r="E34" s="54" t="s">
        <v>1</v>
      </c>
      <c r="F34" s="54" t="s">
        <v>3</v>
      </c>
      <c r="G34" s="141"/>
      <c r="H34" s="141"/>
      <c r="I34" s="141"/>
      <c r="J34" s="71">
        <f>SUM(J35)</f>
        <v>445606.9</v>
      </c>
      <c r="K34" s="32"/>
    </row>
    <row r="35" spans="1:14" s="2" customFormat="1" ht="31.5" x14ac:dyDescent="0.25">
      <c r="A35" s="65" t="s">
        <v>138</v>
      </c>
      <c r="B35" s="98" t="s">
        <v>10</v>
      </c>
      <c r="C35" s="54" t="s">
        <v>7</v>
      </c>
      <c r="D35" s="54">
        <v>1</v>
      </c>
      <c r="E35" s="54" t="s">
        <v>1</v>
      </c>
      <c r="F35" s="54" t="s">
        <v>3</v>
      </c>
      <c r="G35" s="141"/>
      <c r="H35" s="141"/>
      <c r="I35" s="141"/>
      <c r="J35" s="71">
        <f>+J36+J41+J45+J50+J47+J55+J58</f>
        <v>445606.9</v>
      </c>
    </row>
    <row r="36" spans="1:14" s="4" customFormat="1" ht="31.5" x14ac:dyDescent="0.3">
      <c r="A36" s="65"/>
      <c r="B36" s="53" t="s">
        <v>12</v>
      </c>
      <c r="C36" s="54" t="s">
        <v>7</v>
      </c>
      <c r="D36" s="54">
        <v>1</v>
      </c>
      <c r="E36" s="54" t="s">
        <v>1</v>
      </c>
      <c r="F36" s="54" t="s">
        <v>11</v>
      </c>
      <c r="G36" s="141"/>
      <c r="H36" s="141"/>
      <c r="I36" s="141"/>
      <c r="J36" s="71">
        <f>SUM(J37:J40)</f>
        <v>179617.2</v>
      </c>
    </row>
    <row r="37" spans="1:14" s="24" customFormat="1" ht="31.5" x14ac:dyDescent="0.3">
      <c r="A37" s="65"/>
      <c r="B37" s="53" t="s">
        <v>216</v>
      </c>
      <c r="C37" s="54" t="s">
        <v>7</v>
      </c>
      <c r="D37" s="54">
        <v>1</v>
      </c>
      <c r="E37" s="54" t="s">
        <v>1</v>
      </c>
      <c r="F37" s="54" t="s">
        <v>11</v>
      </c>
      <c r="G37" s="47" t="s">
        <v>189</v>
      </c>
      <c r="H37" s="47" t="s">
        <v>36</v>
      </c>
      <c r="I37" s="47" t="s">
        <v>1</v>
      </c>
      <c r="J37" s="71">
        <v>52122.400000000001</v>
      </c>
    </row>
    <row r="38" spans="1:14" s="24" customFormat="1" x14ac:dyDescent="0.3">
      <c r="A38" s="65"/>
      <c r="B38" s="53" t="s">
        <v>186</v>
      </c>
      <c r="C38" s="54" t="s">
        <v>7</v>
      </c>
      <c r="D38" s="54">
        <v>1</v>
      </c>
      <c r="E38" s="54" t="s">
        <v>1</v>
      </c>
      <c r="F38" s="54" t="s">
        <v>11</v>
      </c>
      <c r="G38" s="47" t="s">
        <v>187</v>
      </c>
      <c r="H38" s="47" t="s">
        <v>36</v>
      </c>
      <c r="I38" s="47" t="s">
        <v>1</v>
      </c>
      <c r="J38" s="71">
        <v>86629.7</v>
      </c>
      <c r="K38" s="24">
        <v>-3000</v>
      </c>
      <c r="L38" s="24">
        <v>-3000</v>
      </c>
      <c r="M38" s="24">
        <v>-3000</v>
      </c>
    </row>
    <row r="39" spans="1:14" s="24" customFormat="1" x14ac:dyDescent="0.3">
      <c r="A39" s="65"/>
      <c r="B39" s="53" t="s">
        <v>190</v>
      </c>
      <c r="C39" s="54" t="s">
        <v>7</v>
      </c>
      <c r="D39" s="54">
        <v>1</v>
      </c>
      <c r="E39" s="54" t="s">
        <v>1</v>
      </c>
      <c r="F39" s="54" t="s">
        <v>11</v>
      </c>
      <c r="G39" s="47" t="s">
        <v>191</v>
      </c>
      <c r="H39" s="47" t="s">
        <v>36</v>
      </c>
      <c r="I39" s="47" t="s">
        <v>1</v>
      </c>
      <c r="J39" s="71">
        <v>6108.8</v>
      </c>
    </row>
    <row r="40" spans="1:14" s="24" customFormat="1" ht="31.5" x14ac:dyDescent="0.3">
      <c r="A40" s="65"/>
      <c r="B40" s="53" t="s">
        <v>197</v>
      </c>
      <c r="C40" s="54" t="s">
        <v>7</v>
      </c>
      <c r="D40" s="54">
        <v>1</v>
      </c>
      <c r="E40" s="54" t="s">
        <v>1</v>
      </c>
      <c r="F40" s="54" t="s">
        <v>11</v>
      </c>
      <c r="G40" s="47" t="s">
        <v>196</v>
      </c>
      <c r="H40" s="47" t="s">
        <v>36</v>
      </c>
      <c r="I40" s="47" t="s">
        <v>1</v>
      </c>
      <c r="J40" s="71">
        <v>34756.300000000003</v>
      </c>
    </row>
    <row r="41" spans="1:14" s="4" customFormat="1" ht="31.5" x14ac:dyDescent="0.3">
      <c r="A41" s="65"/>
      <c r="B41" s="53" t="s">
        <v>456</v>
      </c>
      <c r="C41" s="54" t="s">
        <v>7</v>
      </c>
      <c r="D41" s="54">
        <v>1</v>
      </c>
      <c r="E41" s="54" t="s">
        <v>1</v>
      </c>
      <c r="F41" s="54">
        <v>78290</v>
      </c>
      <c r="G41" s="141"/>
      <c r="H41" s="141"/>
      <c r="I41" s="141"/>
      <c r="J41" s="71">
        <f>SUM(J42:J44)</f>
        <v>262663.3</v>
      </c>
    </row>
    <row r="42" spans="1:14" s="24" customFormat="1" ht="31.5" x14ac:dyDescent="0.3">
      <c r="A42" s="65"/>
      <c r="B42" s="53" t="s">
        <v>216</v>
      </c>
      <c r="C42" s="54" t="s">
        <v>7</v>
      </c>
      <c r="D42" s="54">
        <v>1</v>
      </c>
      <c r="E42" s="54" t="s">
        <v>1</v>
      </c>
      <c r="F42" s="54">
        <v>78290</v>
      </c>
      <c r="G42" s="47" t="s">
        <v>189</v>
      </c>
      <c r="H42" s="47" t="s">
        <v>36</v>
      </c>
      <c r="I42" s="47" t="s">
        <v>1</v>
      </c>
      <c r="J42" s="71">
        <v>199175.3</v>
      </c>
    </row>
    <row r="43" spans="1:14" s="24" customFormat="1" ht="22.9" customHeight="1" x14ac:dyDescent="0.3">
      <c r="A43" s="65"/>
      <c r="B43" s="53" t="s">
        <v>186</v>
      </c>
      <c r="C43" s="54" t="s">
        <v>7</v>
      </c>
      <c r="D43" s="54">
        <v>1</v>
      </c>
      <c r="E43" s="54" t="s">
        <v>1</v>
      </c>
      <c r="F43" s="54">
        <v>78290</v>
      </c>
      <c r="G43" s="47" t="s">
        <v>187</v>
      </c>
      <c r="H43" s="47" t="s">
        <v>36</v>
      </c>
      <c r="I43" s="47" t="s">
        <v>1</v>
      </c>
      <c r="J43" s="71">
        <v>1186</v>
      </c>
    </row>
    <row r="44" spans="1:14" s="24" customFormat="1" ht="27" customHeight="1" x14ac:dyDescent="0.3">
      <c r="A44" s="65"/>
      <c r="B44" s="53" t="s">
        <v>197</v>
      </c>
      <c r="C44" s="54" t="s">
        <v>7</v>
      </c>
      <c r="D44" s="54">
        <v>1</v>
      </c>
      <c r="E44" s="54" t="s">
        <v>1</v>
      </c>
      <c r="F44" s="54">
        <v>78290</v>
      </c>
      <c r="G44" s="47" t="s">
        <v>196</v>
      </c>
      <c r="H44" s="47" t="s">
        <v>36</v>
      </c>
      <c r="I44" s="47" t="s">
        <v>1</v>
      </c>
      <c r="J44" s="71">
        <v>62302</v>
      </c>
    </row>
    <row r="45" spans="1:14" s="4" customFormat="1" ht="54.6" customHeight="1" x14ac:dyDescent="0.3">
      <c r="A45" s="65"/>
      <c r="B45" s="53" t="s">
        <v>593</v>
      </c>
      <c r="C45" s="54" t="s">
        <v>7</v>
      </c>
      <c r="D45" s="54" t="s">
        <v>41</v>
      </c>
      <c r="E45" s="54" t="s">
        <v>1</v>
      </c>
      <c r="F45" s="54" t="s">
        <v>320</v>
      </c>
      <c r="G45" s="132"/>
      <c r="H45" s="133"/>
      <c r="I45" s="134"/>
      <c r="J45" s="71">
        <f>+J46</f>
        <v>105</v>
      </c>
      <c r="K45" s="3">
        <f t="shared" ref="K45:N45" si="0">+K46</f>
        <v>0</v>
      </c>
      <c r="L45" s="3">
        <f t="shared" si="0"/>
        <v>0</v>
      </c>
      <c r="M45" s="3">
        <f t="shared" si="0"/>
        <v>0</v>
      </c>
      <c r="N45" s="3">
        <f t="shared" si="0"/>
        <v>0</v>
      </c>
    </row>
    <row r="46" spans="1:14" s="4" customFormat="1" ht="21" customHeight="1" x14ac:dyDescent="0.3">
      <c r="A46" s="65"/>
      <c r="B46" s="53" t="s">
        <v>186</v>
      </c>
      <c r="C46" s="54" t="s">
        <v>7</v>
      </c>
      <c r="D46" s="54" t="s">
        <v>41</v>
      </c>
      <c r="E46" s="54" t="s">
        <v>1</v>
      </c>
      <c r="F46" s="54" t="s">
        <v>320</v>
      </c>
      <c r="G46" s="47" t="s">
        <v>187</v>
      </c>
      <c r="H46" s="47" t="s">
        <v>36</v>
      </c>
      <c r="I46" s="47" t="s">
        <v>1</v>
      </c>
      <c r="J46" s="71">
        <v>105</v>
      </c>
    </row>
    <row r="47" spans="1:14" s="24" customFormat="1" ht="36.6" customHeight="1" x14ac:dyDescent="0.3">
      <c r="A47" s="65"/>
      <c r="B47" s="53" t="s">
        <v>594</v>
      </c>
      <c r="C47" s="54" t="s">
        <v>7</v>
      </c>
      <c r="D47" s="54" t="s">
        <v>41</v>
      </c>
      <c r="E47" s="54" t="s">
        <v>1</v>
      </c>
      <c r="F47" s="54" t="s">
        <v>322</v>
      </c>
      <c r="G47" s="132"/>
      <c r="H47" s="133"/>
      <c r="I47" s="134"/>
      <c r="J47" s="71">
        <f>+J48+J49</f>
        <v>0</v>
      </c>
      <c r="K47" s="5">
        <f t="shared" ref="K47:N47" si="1">+K48+K49</f>
        <v>0</v>
      </c>
      <c r="L47" s="3">
        <f t="shared" si="1"/>
        <v>0</v>
      </c>
      <c r="M47" s="3">
        <f t="shared" si="1"/>
        <v>0</v>
      </c>
      <c r="N47" s="3">
        <f t="shared" si="1"/>
        <v>0</v>
      </c>
    </row>
    <row r="48" spans="1:14" s="24" customFormat="1" ht="40.9" customHeight="1" x14ac:dyDescent="0.3">
      <c r="A48" s="65"/>
      <c r="B48" s="53" t="s">
        <v>595</v>
      </c>
      <c r="C48" s="54" t="s">
        <v>7</v>
      </c>
      <c r="D48" s="54" t="s">
        <v>41</v>
      </c>
      <c r="E48" s="54" t="s">
        <v>1</v>
      </c>
      <c r="F48" s="54" t="s">
        <v>322</v>
      </c>
      <c r="G48" s="47" t="s">
        <v>187</v>
      </c>
      <c r="H48" s="47" t="s">
        <v>36</v>
      </c>
      <c r="I48" s="47" t="s">
        <v>1</v>
      </c>
      <c r="J48" s="71">
        <v>0</v>
      </c>
    </row>
    <row r="49" spans="1:14" s="24" customFormat="1" ht="45.6" customHeight="1" x14ac:dyDescent="0.3">
      <c r="A49" s="65"/>
      <c r="B49" s="53" t="s">
        <v>596</v>
      </c>
      <c r="C49" s="54" t="s">
        <v>7</v>
      </c>
      <c r="D49" s="54" t="s">
        <v>41</v>
      </c>
      <c r="E49" s="54" t="s">
        <v>1</v>
      </c>
      <c r="F49" s="54" t="s">
        <v>322</v>
      </c>
      <c r="G49" s="47" t="s">
        <v>187</v>
      </c>
      <c r="H49" s="47" t="s">
        <v>36</v>
      </c>
      <c r="I49" s="47" t="s">
        <v>1</v>
      </c>
      <c r="J49" s="71">
        <v>0</v>
      </c>
    </row>
    <row r="50" spans="1:14" s="4" customFormat="1" ht="30" customHeight="1" x14ac:dyDescent="0.3">
      <c r="A50" s="65"/>
      <c r="B50" s="53" t="s">
        <v>597</v>
      </c>
      <c r="C50" s="54" t="s">
        <v>7</v>
      </c>
      <c r="D50" s="54" t="s">
        <v>41</v>
      </c>
      <c r="E50" s="54" t="s">
        <v>1</v>
      </c>
      <c r="F50" s="54" t="s">
        <v>391</v>
      </c>
      <c r="G50" s="47"/>
      <c r="H50" s="47"/>
      <c r="I50" s="47"/>
      <c r="J50" s="71">
        <f>+J51+J52+J53+J54</f>
        <v>3221.4000000000005</v>
      </c>
    </row>
    <row r="51" spans="1:14" s="24" customFormat="1" x14ac:dyDescent="0.3">
      <c r="A51" s="65"/>
      <c r="B51" s="53" t="s">
        <v>267</v>
      </c>
      <c r="C51" s="54" t="s">
        <v>7</v>
      </c>
      <c r="D51" s="54" t="s">
        <v>41</v>
      </c>
      <c r="E51" s="54" t="s">
        <v>1</v>
      </c>
      <c r="F51" s="54" t="s">
        <v>391</v>
      </c>
      <c r="G51" s="51" t="s">
        <v>187</v>
      </c>
      <c r="H51" s="47" t="s">
        <v>36</v>
      </c>
      <c r="I51" s="47" t="s">
        <v>1</v>
      </c>
      <c r="J51" s="71">
        <v>1491.2</v>
      </c>
    </row>
    <row r="52" spans="1:14" s="24" customFormat="1" ht="19.149999999999999" customHeight="1" x14ac:dyDescent="0.3">
      <c r="A52" s="65"/>
      <c r="B52" s="53" t="s">
        <v>268</v>
      </c>
      <c r="C52" s="54" t="s">
        <v>7</v>
      </c>
      <c r="D52" s="54" t="s">
        <v>41</v>
      </c>
      <c r="E52" s="54" t="s">
        <v>1</v>
      </c>
      <c r="F52" s="54" t="s">
        <v>391</v>
      </c>
      <c r="G52" s="51" t="s">
        <v>187</v>
      </c>
      <c r="H52" s="47" t="s">
        <v>36</v>
      </c>
      <c r="I52" s="47" t="s">
        <v>1</v>
      </c>
      <c r="J52" s="71">
        <v>1674.6</v>
      </c>
    </row>
    <row r="53" spans="1:14" s="24" customFormat="1" ht="28.9" customHeight="1" x14ac:dyDescent="0.3">
      <c r="A53" s="65"/>
      <c r="B53" s="53" t="s">
        <v>269</v>
      </c>
      <c r="C53" s="54" t="s">
        <v>7</v>
      </c>
      <c r="D53" s="54" t="s">
        <v>41</v>
      </c>
      <c r="E53" s="54" t="s">
        <v>1</v>
      </c>
      <c r="F53" s="54" t="s">
        <v>391</v>
      </c>
      <c r="G53" s="51" t="s">
        <v>196</v>
      </c>
      <c r="H53" s="47" t="s">
        <v>36</v>
      </c>
      <c r="I53" s="47" t="s">
        <v>1</v>
      </c>
      <c r="J53" s="71">
        <v>8.8000000000000007</v>
      </c>
    </row>
    <row r="54" spans="1:14" s="24" customFormat="1" ht="27.6" customHeight="1" x14ac:dyDescent="0.3">
      <c r="A54" s="65"/>
      <c r="B54" s="53" t="s">
        <v>270</v>
      </c>
      <c r="C54" s="54" t="s">
        <v>7</v>
      </c>
      <c r="D54" s="54" t="s">
        <v>41</v>
      </c>
      <c r="E54" s="54" t="s">
        <v>1</v>
      </c>
      <c r="F54" s="54" t="s">
        <v>391</v>
      </c>
      <c r="G54" s="51" t="s">
        <v>196</v>
      </c>
      <c r="H54" s="47" t="s">
        <v>36</v>
      </c>
      <c r="I54" s="47" t="s">
        <v>1</v>
      </c>
      <c r="J54" s="71">
        <v>46.8</v>
      </c>
    </row>
    <row r="55" spans="1:14" s="24" customFormat="1" ht="78.75" x14ac:dyDescent="0.3">
      <c r="A55" s="65"/>
      <c r="B55" s="53" t="s">
        <v>598</v>
      </c>
      <c r="C55" s="54" t="s">
        <v>7</v>
      </c>
      <c r="D55" s="54" t="s">
        <v>41</v>
      </c>
      <c r="E55" s="54" t="s">
        <v>1</v>
      </c>
      <c r="F55" s="54" t="s">
        <v>427</v>
      </c>
      <c r="G55" s="132"/>
      <c r="H55" s="133"/>
      <c r="I55" s="134"/>
      <c r="J55" s="71">
        <f>+J56+J57</f>
        <v>0</v>
      </c>
    </row>
    <row r="56" spans="1:14" s="24" customFormat="1" ht="94.5" x14ac:dyDescent="0.3">
      <c r="A56" s="65"/>
      <c r="B56" s="53" t="s">
        <v>599</v>
      </c>
      <c r="C56" s="54" t="s">
        <v>7</v>
      </c>
      <c r="D56" s="54" t="s">
        <v>41</v>
      </c>
      <c r="E56" s="54" t="s">
        <v>1</v>
      </c>
      <c r="F56" s="54" t="s">
        <v>427</v>
      </c>
      <c r="G56" s="51" t="s">
        <v>187</v>
      </c>
      <c r="H56" s="47" t="s">
        <v>76</v>
      </c>
      <c r="I56" s="47" t="s">
        <v>5</v>
      </c>
      <c r="J56" s="71">
        <v>0</v>
      </c>
    </row>
    <row r="57" spans="1:14" s="24" customFormat="1" ht="93.6" customHeight="1" x14ac:dyDescent="0.3">
      <c r="A57" s="65"/>
      <c r="B57" s="53" t="s">
        <v>600</v>
      </c>
      <c r="C57" s="54" t="s">
        <v>7</v>
      </c>
      <c r="D57" s="54" t="s">
        <v>41</v>
      </c>
      <c r="E57" s="54" t="s">
        <v>1</v>
      </c>
      <c r="F57" s="54" t="s">
        <v>427</v>
      </c>
      <c r="G57" s="51" t="s">
        <v>187</v>
      </c>
      <c r="H57" s="47" t="s">
        <v>76</v>
      </c>
      <c r="I57" s="47" t="s">
        <v>5</v>
      </c>
      <c r="J57" s="71">
        <v>0</v>
      </c>
    </row>
    <row r="58" spans="1:14" s="44" customFormat="1" ht="18.75" x14ac:dyDescent="0.3">
      <c r="A58" s="65"/>
      <c r="B58" s="100"/>
      <c r="C58" s="54"/>
      <c r="D58" s="54"/>
      <c r="E58" s="54"/>
      <c r="F58" s="54"/>
      <c r="G58" s="132"/>
      <c r="H58" s="133"/>
      <c r="I58" s="134"/>
      <c r="J58" s="71">
        <f>J59+J60</f>
        <v>0</v>
      </c>
    </row>
    <row r="59" spans="1:14" s="42" customFormat="1" x14ac:dyDescent="0.3">
      <c r="A59" s="65"/>
      <c r="B59" s="52"/>
      <c r="C59" s="54"/>
      <c r="D59" s="54"/>
      <c r="E59" s="54"/>
      <c r="F59" s="54"/>
      <c r="G59" s="51"/>
      <c r="H59" s="47"/>
      <c r="I59" s="47"/>
      <c r="J59" s="71"/>
    </row>
    <row r="60" spans="1:14" s="42" customFormat="1" x14ac:dyDescent="0.3">
      <c r="A60" s="65"/>
      <c r="B60" s="52"/>
      <c r="C60" s="54"/>
      <c r="D60" s="54"/>
      <c r="E60" s="54"/>
      <c r="F60" s="54"/>
      <c r="G60" s="51"/>
      <c r="H60" s="47"/>
      <c r="I60" s="47"/>
      <c r="J60" s="71"/>
    </row>
    <row r="61" spans="1:14" s="1" customFormat="1" ht="18.75" x14ac:dyDescent="0.25">
      <c r="A61" s="65" t="s">
        <v>139</v>
      </c>
      <c r="B61" s="53" t="s">
        <v>13</v>
      </c>
      <c r="C61" s="54" t="s">
        <v>7</v>
      </c>
      <c r="D61" s="54">
        <v>2</v>
      </c>
      <c r="E61" s="54" t="s">
        <v>2</v>
      </c>
      <c r="F61" s="54" t="s">
        <v>3</v>
      </c>
      <c r="G61" s="141"/>
      <c r="H61" s="141"/>
      <c r="I61" s="141"/>
      <c r="J61" s="71">
        <f>+J62+J118+J120+J132+J136</f>
        <v>1225380.5999999999</v>
      </c>
      <c r="K61" s="25">
        <f>+K62+K118+K120+K136+K132</f>
        <v>0</v>
      </c>
      <c r="L61" s="25">
        <f>+L62+L118+L120+L136+L132</f>
        <v>0</v>
      </c>
      <c r="M61" s="25">
        <f>+M62+M118+M120+M136+M132</f>
        <v>0</v>
      </c>
      <c r="N61" s="25">
        <f>+N62+N118+N120+N136+N132</f>
        <v>0</v>
      </c>
    </row>
    <row r="62" spans="1:14" s="2" customFormat="1" ht="31.5" x14ac:dyDescent="0.25">
      <c r="A62" s="65" t="s">
        <v>243</v>
      </c>
      <c r="B62" s="98" t="s">
        <v>14</v>
      </c>
      <c r="C62" s="54" t="s">
        <v>7</v>
      </c>
      <c r="D62" s="54">
        <v>2</v>
      </c>
      <c r="E62" s="54" t="s">
        <v>4</v>
      </c>
      <c r="F62" s="54" t="s">
        <v>3</v>
      </c>
      <c r="G62" s="141"/>
      <c r="H62" s="141"/>
      <c r="I62" s="141"/>
      <c r="J62" s="71">
        <f>+J63+J68+J78+J83+J88+J93+J103+J111+J73+J106</f>
        <v>1224380.5999999999</v>
      </c>
      <c r="K62" s="23">
        <f>+K63+K68+K78+K83+K88+K93+K96+K73+K99+K103+K111+K106</f>
        <v>0</v>
      </c>
      <c r="L62" s="23">
        <f>+L63+L68+L78+L83+L88+L93+L96+L73+L99+L103+L111+L106</f>
        <v>0</v>
      </c>
      <c r="M62" s="23">
        <f>+M63+M68+M78+M83+M88+M93+M96+M73+M99+M103+M111+M106</f>
        <v>0</v>
      </c>
      <c r="N62" s="23">
        <f>+N63+N68+N78+N83+N88+N93+N96+N73+N99+N103+N111+N106</f>
        <v>0</v>
      </c>
    </row>
    <row r="63" spans="1:14" s="4" customFormat="1" ht="31.5" x14ac:dyDescent="0.3">
      <c r="A63" s="65"/>
      <c r="B63" s="53" t="s">
        <v>12</v>
      </c>
      <c r="C63" s="54" t="s">
        <v>7</v>
      </c>
      <c r="D63" s="54">
        <v>2</v>
      </c>
      <c r="E63" s="54" t="s">
        <v>4</v>
      </c>
      <c r="F63" s="54" t="s">
        <v>11</v>
      </c>
      <c r="G63" s="141"/>
      <c r="H63" s="141"/>
      <c r="I63" s="141"/>
      <c r="J63" s="71">
        <f>SUM(J64:J67)</f>
        <v>136980.40000000002</v>
      </c>
    </row>
    <row r="64" spans="1:14" s="24" customFormat="1" x14ac:dyDescent="0.3">
      <c r="A64" s="65"/>
      <c r="B64" s="53" t="s">
        <v>186</v>
      </c>
      <c r="C64" s="54" t="s">
        <v>7</v>
      </c>
      <c r="D64" s="54">
        <v>2</v>
      </c>
      <c r="E64" s="54" t="s">
        <v>4</v>
      </c>
      <c r="F64" s="54" t="s">
        <v>11</v>
      </c>
      <c r="G64" s="47" t="s">
        <v>187</v>
      </c>
      <c r="H64" s="47" t="s">
        <v>36</v>
      </c>
      <c r="I64" s="47" t="s">
        <v>7</v>
      </c>
      <c r="J64" s="71">
        <v>77772.100000000006</v>
      </c>
      <c r="K64" s="24">
        <v>-7000</v>
      </c>
      <c r="L64" s="24">
        <v>-7000</v>
      </c>
      <c r="M64" s="24">
        <v>-7000</v>
      </c>
    </row>
    <row r="65" spans="1:11" s="42" customFormat="1" x14ac:dyDescent="0.3">
      <c r="A65" s="65"/>
      <c r="B65" s="53" t="s">
        <v>195</v>
      </c>
      <c r="C65" s="54" t="s">
        <v>7</v>
      </c>
      <c r="D65" s="54">
        <v>2</v>
      </c>
      <c r="E65" s="54" t="s">
        <v>4</v>
      </c>
      <c r="F65" s="54" t="s">
        <v>11</v>
      </c>
      <c r="G65" s="47" t="s">
        <v>194</v>
      </c>
      <c r="H65" s="47" t="s">
        <v>36</v>
      </c>
      <c r="I65" s="47" t="s">
        <v>7</v>
      </c>
      <c r="J65" s="71">
        <v>1801</v>
      </c>
    </row>
    <row r="66" spans="1:11" s="24" customFormat="1" x14ac:dyDescent="0.3">
      <c r="A66" s="65"/>
      <c r="B66" s="53" t="s">
        <v>190</v>
      </c>
      <c r="C66" s="54" t="s">
        <v>7</v>
      </c>
      <c r="D66" s="54">
        <v>2</v>
      </c>
      <c r="E66" s="54" t="s">
        <v>4</v>
      </c>
      <c r="F66" s="54" t="s">
        <v>11</v>
      </c>
      <c r="G66" s="47" t="s">
        <v>191</v>
      </c>
      <c r="H66" s="47" t="s">
        <v>36</v>
      </c>
      <c r="I66" s="47" t="s">
        <v>7</v>
      </c>
      <c r="J66" s="71">
        <v>13160.1</v>
      </c>
      <c r="K66" s="24">
        <v>-1694</v>
      </c>
    </row>
    <row r="67" spans="1:11" s="24" customFormat="1" ht="31.5" x14ac:dyDescent="0.3">
      <c r="A67" s="65"/>
      <c r="B67" s="53" t="s">
        <v>197</v>
      </c>
      <c r="C67" s="54" t="s">
        <v>7</v>
      </c>
      <c r="D67" s="54">
        <v>2</v>
      </c>
      <c r="E67" s="54" t="s">
        <v>4</v>
      </c>
      <c r="F67" s="54" t="s">
        <v>11</v>
      </c>
      <c r="G67" s="77" t="s">
        <v>196</v>
      </c>
      <c r="H67" s="77" t="s">
        <v>36</v>
      </c>
      <c r="I67" s="77" t="s">
        <v>7</v>
      </c>
      <c r="J67" s="71">
        <v>44247.199999999997</v>
      </c>
    </row>
    <row r="68" spans="1:11" s="4" customFormat="1" ht="47.25" x14ac:dyDescent="0.3">
      <c r="A68" s="65"/>
      <c r="B68" s="53" t="s">
        <v>303</v>
      </c>
      <c r="C68" s="54" t="s">
        <v>7</v>
      </c>
      <c r="D68" s="54">
        <v>2</v>
      </c>
      <c r="E68" s="54" t="s">
        <v>4</v>
      </c>
      <c r="F68" s="60" t="s">
        <v>388</v>
      </c>
      <c r="G68" s="132"/>
      <c r="H68" s="133"/>
      <c r="I68" s="134"/>
      <c r="J68" s="71">
        <f>+J69+J70+J71+J72</f>
        <v>1600.8</v>
      </c>
    </row>
    <row r="69" spans="1:11" s="24" customFormat="1" ht="15.6" customHeight="1" x14ac:dyDescent="0.3">
      <c r="A69" s="65"/>
      <c r="B69" s="53" t="s">
        <v>267</v>
      </c>
      <c r="C69" s="54" t="s">
        <v>7</v>
      </c>
      <c r="D69" s="54">
        <v>2</v>
      </c>
      <c r="E69" s="54" t="s">
        <v>4</v>
      </c>
      <c r="F69" s="54" t="s">
        <v>388</v>
      </c>
      <c r="G69" s="78" t="s">
        <v>187</v>
      </c>
      <c r="H69" s="78" t="s">
        <v>36</v>
      </c>
      <c r="I69" s="78" t="s">
        <v>7</v>
      </c>
      <c r="J69" s="71">
        <v>858.1</v>
      </c>
    </row>
    <row r="70" spans="1:11" s="24" customFormat="1" ht="29.45" customHeight="1" x14ac:dyDescent="0.3">
      <c r="A70" s="65"/>
      <c r="B70" s="53" t="s">
        <v>268</v>
      </c>
      <c r="C70" s="54" t="s">
        <v>7</v>
      </c>
      <c r="D70" s="54">
        <v>2</v>
      </c>
      <c r="E70" s="54" t="s">
        <v>4</v>
      </c>
      <c r="F70" s="54" t="s">
        <v>388</v>
      </c>
      <c r="G70" s="47" t="s">
        <v>187</v>
      </c>
      <c r="H70" s="47" t="s">
        <v>36</v>
      </c>
      <c r="I70" s="47" t="s">
        <v>7</v>
      </c>
      <c r="J70" s="71">
        <v>155.6</v>
      </c>
    </row>
    <row r="71" spans="1:11" s="24" customFormat="1" ht="31.15" customHeight="1" x14ac:dyDescent="0.3">
      <c r="A71" s="65"/>
      <c r="B71" s="53" t="s">
        <v>269</v>
      </c>
      <c r="C71" s="54" t="s">
        <v>7</v>
      </c>
      <c r="D71" s="54">
        <v>2</v>
      </c>
      <c r="E71" s="54" t="s">
        <v>4</v>
      </c>
      <c r="F71" s="54" t="s">
        <v>388</v>
      </c>
      <c r="G71" s="47" t="s">
        <v>196</v>
      </c>
      <c r="H71" s="47" t="s">
        <v>36</v>
      </c>
      <c r="I71" s="47" t="s">
        <v>7</v>
      </c>
      <c r="J71" s="71">
        <v>537.79999999999995</v>
      </c>
    </row>
    <row r="72" spans="1:11" s="24" customFormat="1" ht="31.9" customHeight="1" x14ac:dyDescent="0.3">
      <c r="A72" s="65"/>
      <c r="B72" s="53" t="s">
        <v>270</v>
      </c>
      <c r="C72" s="54" t="s">
        <v>7</v>
      </c>
      <c r="D72" s="54">
        <v>2</v>
      </c>
      <c r="E72" s="54" t="s">
        <v>4</v>
      </c>
      <c r="F72" s="54" t="s">
        <v>388</v>
      </c>
      <c r="G72" s="47" t="s">
        <v>196</v>
      </c>
      <c r="H72" s="47" t="s">
        <v>36</v>
      </c>
      <c r="I72" s="47" t="s">
        <v>7</v>
      </c>
      <c r="J72" s="71">
        <v>49.3</v>
      </c>
    </row>
    <row r="73" spans="1:11" s="24" customFormat="1" ht="47.25" x14ac:dyDescent="0.3">
      <c r="A73" s="65"/>
      <c r="B73" s="53" t="s">
        <v>593</v>
      </c>
      <c r="C73" s="54" t="s">
        <v>7</v>
      </c>
      <c r="D73" s="54" t="s">
        <v>75</v>
      </c>
      <c r="E73" s="54" t="s">
        <v>4</v>
      </c>
      <c r="F73" s="60" t="s">
        <v>3</v>
      </c>
      <c r="G73" s="141"/>
      <c r="H73" s="141"/>
      <c r="I73" s="141"/>
      <c r="J73" s="71">
        <f>+J74+J75+J76+J77</f>
        <v>1023</v>
      </c>
    </row>
    <row r="74" spans="1:11" s="24" customFormat="1" x14ac:dyDescent="0.3">
      <c r="A74" s="65"/>
      <c r="B74" s="53" t="s">
        <v>186</v>
      </c>
      <c r="C74" s="54" t="s">
        <v>7</v>
      </c>
      <c r="D74" s="54" t="s">
        <v>75</v>
      </c>
      <c r="E74" s="54" t="s">
        <v>4</v>
      </c>
      <c r="F74" s="60" t="s">
        <v>330</v>
      </c>
      <c r="G74" s="47" t="s">
        <v>187</v>
      </c>
      <c r="H74" s="47" t="s">
        <v>36</v>
      </c>
      <c r="I74" s="47" t="s">
        <v>7</v>
      </c>
      <c r="J74" s="71">
        <v>250</v>
      </c>
    </row>
    <row r="75" spans="1:11" s="24" customFormat="1" ht="34.15" customHeight="1" x14ac:dyDescent="0.3">
      <c r="A75" s="65"/>
      <c r="B75" s="53" t="s">
        <v>197</v>
      </c>
      <c r="C75" s="54" t="s">
        <v>7</v>
      </c>
      <c r="D75" s="54" t="s">
        <v>75</v>
      </c>
      <c r="E75" s="54" t="s">
        <v>4</v>
      </c>
      <c r="F75" s="60" t="s">
        <v>330</v>
      </c>
      <c r="G75" s="47" t="s">
        <v>196</v>
      </c>
      <c r="H75" s="47" t="s">
        <v>36</v>
      </c>
      <c r="I75" s="47" t="s">
        <v>7</v>
      </c>
      <c r="J75" s="71">
        <v>200</v>
      </c>
    </row>
    <row r="76" spans="1:11" s="24" customFormat="1" ht="34.15" customHeight="1" x14ac:dyDescent="0.3">
      <c r="A76" s="65"/>
      <c r="B76" s="53" t="s">
        <v>197</v>
      </c>
      <c r="C76" s="54" t="s">
        <v>7</v>
      </c>
      <c r="D76" s="54" t="s">
        <v>75</v>
      </c>
      <c r="E76" s="54" t="s">
        <v>4</v>
      </c>
      <c r="F76" s="60" t="s">
        <v>320</v>
      </c>
      <c r="G76" s="47" t="s">
        <v>196</v>
      </c>
      <c r="H76" s="47" t="s">
        <v>36</v>
      </c>
      <c r="I76" s="47" t="s">
        <v>7</v>
      </c>
      <c r="J76" s="71">
        <v>453</v>
      </c>
    </row>
    <row r="77" spans="1:11" s="24" customFormat="1" ht="34.15" customHeight="1" x14ac:dyDescent="0.3">
      <c r="A77" s="65"/>
      <c r="B77" s="53" t="s">
        <v>197</v>
      </c>
      <c r="C77" s="54" t="s">
        <v>7</v>
      </c>
      <c r="D77" s="54" t="s">
        <v>75</v>
      </c>
      <c r="E77" s="54" t="s">
        <v>4</v>
      </c>
      <c r="F77" s="60" t="s">
        <v>320</v>
      </c>
      <c r="G77" s="79" t="s">
        <v>187</v>
      </c>
      <c r="H77" s="47" t="s">
        <v>36</v>
      </c>
      <c r="I77" s="51" t="s">
        <v>7</v>
      </c>
      <c r="J77" s="71">
        <v>120</v>
      </c>
    </row>
    <row r="78" spans="1:11" s="4" customFormat="1" ht="48" customHeight="1" x14ac:dyDescent="0.3">
      <c r="A78" s="65"/>
      <c r="B78" s="53" t="s">
        <v>455</v>
      </c>
      <c r="C78" s="54" t="s">
        <v>7</v>
      </c>
      <c r="D78" s="54">
        <v>2</v>
      </c>
      <c r="E78" s="54" t="s">
        <v>4</v>
      </c>
      <c r="F78" s="60">
        <v>78120</v>
      </c>
      <c r="G78" s="132"/>
      <c r="H78" s="133"/>
      <c r="I78" s="134"/>
      <c r="J78" s="71">
        <f>SUM(J79:J82)</f>
        <v>845952</v>
      </c>
    </row>
    <row r="79" spans="1:11" s="24" customFormat="1" ht="31.5" x14ac:dyDescent="0.3">
      <c r="A79" s="65"/>
      <c r="B79" s="53" t="s">
        <v>216</v>
      </c>
      <c r="C79" s="54" t="s">
        <v>7</v>
      </c>
      <c r="D79" s="54">
        <v>2</v>
      </c>
      <c r="E79" s="54" t="s">
        <v>4</v>
      </c>
      <c r="F79" s="54">
        <v>78120</v>
      </c>
      <c r="G79" s="57" t="s">
        <v>189</v>
      </c>
      <c r="H79" s="57" t="s">
        <v>36</v>
      </c>
      <c r="I79" s="57" t="s">
        <v>7</v>
      </c>
      <c r="J79" s="71">
        <v>561680.6</v>
      </c>
    </row>
    <row r="80" spans="1:11" s="24" customFormat="1" ht="27.75" customHeight="1" x14ac:dyDescent="0.3">
      <c r="A80" s="65"/>
      <c r="B80" s="53" t="s">
        <v>186</v>
      </c>
      <c r="C80" s="54" t="s">
        <v>7</v>
      </c>
      <c r="D80" s="54">
        <v>2</v>
      </c>
      <c r="E80" s="54" t="s">
        <v>4</v>
      </c>
      <c r="F80" s="54">
        <v>78120</v>
      </c>
      <c r="G80" s="47" t="s">
        <v>187</v>
      </c>
      <c r="H80" s="47" t="s">
        <v>36</v>
      </c>
      <c r="I80" s="47" t="s">
        <v>7</v>
      </c>
      <c r="J80" s="71">
        <v>20977.5</v>
      </c>
    </row>
    <row r="81" spans="1:10" s="24" customFormat="1" x14ac:dyDescent="0.3">
      <c r="A81" s="65"/>
      <c r="B81" s="53"/>
      <c r="C81" s="54"/>
      <c r="D81" s="54"/>
      <c r="E81" s="54"/>
      <c r="F81" s="54"/>
      <c r="G81" s="77"/>
      <c r="H81" s="77"/>
      <c r="I81" s="77"/>
      <c r="J81" s="71"/>
    </row>
    <row r="82" spans="1:10" s="24" customFormat="1" ht="31.5" x14ac:dyDescent="0.3">
      <c r="A82" s="65"/>
      <c r="B82" s="53" t="s">
        <v>454</v>
      </c>
      <c r="C82" s="54" t="s">
        <v>7</v>
      </c>
      <c r="D82" s="54">
        <v>2</v>
      </c>
      <c r="E82" s="54" t="s">
        <v>4</v>
      </c>
      <c r="F82" s="54">
        <v>78120</v>
      </c>
      <c r="G82" s="77" t="s">
        <v>196</v>
      </c>
      <c r="H82" s="77" t="s">
        <v>36</v>
      </c>
      <c r="I82" s="77" t="s">
        <v>7</v>
      </c>
      <c r="J82" s="71">
        <v>263293.90000000002</v>
      </c>
    </row>
    <row r="83" spans="1:10" s="4" customFormat="1" ht="31.5" x14ac:dyDescent="0.3">
      <c r="A83" s="65"/>
      <c r="B83" s="53" t="s">
        <v>302</v>
      </c>
      <c r="C83" s="54" t="s">
        <v>7</v>
      </c>
      <c r="D83" s="54">
        <v>2</v>
      </c>
      <c r="E83" s="54" t="s">
        <v>4</v>
      </c>
      <c r="F83" s="60" t="s">
        <v>240</v>
      </c>
      <c r="G83" s="79"/>
      <c r="H83" s="59"/>
      <c r="I83" s="51"/>
      <c r="J83" s="71">
        <f>SUM(J84:J87)</f>
        <v>15567</v>
      </c>
    </row>
    <row r="84" spans="1:10" s="24" customFormat="1" x14ac:dyDescent="0.3">
      <c r="A84" s="65"/>
      <c r="B84" s="53" t="s">
        <v>267</v>
      </c>
      <c r="C84" s="54" t="s">
        <v>7</v>
      </c>
      <c r="D84" s="54">
        <v>2</v>
      </c>
      <c r="E84" s="54" t="s">
        <v>4</v>
      </c>
      <c r="F84" s="54" t="s">
        <v>240</v>
      </c>
      <c r="G84" s="57" t="s">
        <v>187</v>
      </c>
      <c r="H84" s="57" t="s">
        <v>36</v>
      </c>
      <c r="I84" s="57" t="s">
        <v>7</v>
      </c>
      <c r="J84" s="71">
        <v>4756.5</v>
      </c>
    </row>
    <row r="85" spans="1:10" s="24" customFormat="1" x14ac:dyDescent="0.3">
      <c r="A85" s="65"/>
      <c r="B85" s="53" t="s">
        <v>268</v>
      </c>
      <c r="C85" s="54" t="s">
        <v>7</v>
      </c>
      <c r="D85" s="54">
        <v>2</v>
      </c>
      <c r="E85" s="54" t="s">
        <v>4</v>
      </c>
      <c r="F85" s="54" t="s">
        <v>240</v>
      </c>
      <c r="G85" s="47" t="s">
        <v>187</v>
      </c>
      <c r="H85" s="47" t="s">
        <v>36</v>
      </c>
      <c r="I85" s="47" t="s">
        <v>7</v>
      </c>
      <c r="J85" s="71">
        <v>4673.6000000000004</v>
      </c>
    </row>
    <row r="86" spans="1:10" s="24" customFormat="1" ht="31.5" x14ac:dyDescent="0.3">
      <c r="A86" s="65"/>
      <c r="B86" s="53" t="s">
        <v>269</v>
      </c>
      <c r="C86" s="54" t="s">
        <v>7</v>
      </c>
      <c r="D86" s="54">
        <v>2</v>
      </c>
      <c r="E86" s="54" t="s">
        <v>4</v>
      </c>
      <c r="F86" s="54" t="s">
        <v>240</v>
      </c>
      <c r="G86" s="47" t="s">
        <v>196</v>
      </c>
      <c r="H86" s="47" t="s">
        <v>36</v>
      </c>
      <c r="I86" s="47" t="s">
        <v>7</v>
      </c>
      <c r="J86" s="71">
        <v>3120.2</v>
      </c>
    </row>
    <row r="87" spans="1:10" s="24" customFormat="1" ht="33" customHeight="1" x14ac:dyDescent="0.3">
      <c r="A87" s="65"/>
      <c r="B87" s="53" t="s">
        <v>270</v>
      </c>
      <c r="C87" s="54" t="s">
        <v>7</v>
      </c>
      <c r="D87" s="54">
        <v>2</v>
      </c>
      <c r="E87" s="54" t="s">
        <v>4</v>
      </c>
      <c r="F87" s="54" t="s">
        <v>240</v>
      </c>
      <c r="G87" s="77" t="s">
        <v>196</v>
      </c>
      <c r="H87" s="77" t="s">
        <v>36</v>
      </c>
      <c r="I87" s="77" t="s">
        <v>7</v>
      </c>
      <c r="J87" s="71">
        <v>3016.7</v>
      </c>
    </row>
    <row r="88" spans="1:10" s="4" customFormat="1" ht="30.75" customHeight="1" x14ac:dyDescent="0.3">
      <c r="A88" s="65"/>
      <c r="B88" s="101" t="s">
        <v>313</v>
      </c>
      <c r="C88" s="54" t="s">
        <v>7</v>
      </c>
      <c r="D88" s="54" t="s">
        <v>75</v>
      </c>
      <c r="E88" s="54" t="s">
        <v>4</v>
      </c>
      <c r="F88" s="54" t="s">
        <v>314</v>
      </c>
      <c r="G88" s="132"/>
      <c r="H88" s="133"/>
      <c r="I88" s="134"/>
      <c r="J88" s="71">
        <f>+J89+J90+J91+J92</f>
        <v>34978.6</v>
      </c>
    </row>
    <row r="89" spans="1:10" s="24" customFormat="1" x14ac:dyDescent="0.3">
      <c r="A89" s="65"/>
      <c r="B89" s="53" t="s">
        <v>585</v>
      </c>
      <c r="C89" s="54" t="s">
        <v>7</v>
      </c>
      <c r="D89" s="54" t="s">
        <v>75</v>
      </c>
      <c r="E89" s="54" t="s">
        <v>4</v>
      </c>
      <c r="F89" s="54" t="s">
        <v>314</v>
      </c>
      <c r="G89" s="80" t="s">
        <v>187</v>
      </c>
      <c r="H89" s="77" t="s">
        <v>36</v>
      </c>
      <c r="I89" s="77" t="s">
        <v>7</v>
      </c>
      <c r="J89" s="71">
        <v>11774.2</v>
      </c>
    </row>
    <row r="90" spans="1:10" s="24" customFormat="1" ht="23.45" customHeight="1" x14ac:dyDescent="0.3">
      <c r="A90" s="65"/>
      <c r="B90" s="53" t="s">
        <v>566</v>
      </c>
      <c r="C90" s="54" t="s">
        <v>7</v>
      </c>
      <c r="D90" s="54" t="s">
        <v>75</v>
      </c>
      <c r="E90" s="54" t="s">
        <v>4</v>
      </c>
      <c r="F90" s="54" t="s">
        <v>314</v>
      </c>
      <c r="G90" s="80" t="s">
        <v>187</v>
      </c>
      <c r="H90" s="77" t="s">
        <v>36</v>
      </c>
      <c r="I90" s="77" t="s">
        <v>7</v>
      </c>
      <c r="J90" s="71">
        <v>12577.7</v>
      </c>
    </row>
    <row r="91" spans="1:10" s="24" customFormat="1" ht="31.9" customHeight="1" x14ac:dyDescent="0.3">
      <c r="A91" s="65"/>
      <c r="B91" s="53" t="s">
        <v>269</v>
      </c>
      <c r="C91" s="54" t="s">
        <v>7</v>
      </c>
      <c r="D91" s="54" t="s">
        <v>75</v>
      </c>
      <c r="E91" s="54" t="s">
        <v>4</v>
      </c>
      <c r="F91" s="54" t="s">
        <v>314</v>
      </c>
      <c r="G91" s="80" t="s">
        <v>196</v>
      </c>
      <c r="H91" s="77" t="s">
        <v>36</v>
      </c>
      <c r="I91" s="77" t="s">
        <v>7</v>
      </c>
      <c r="J91" s="71">
        <v>5221.8</v>
      </c>
    </row>
    <row r="92" spans="1:10" s="24" customFormat="1" ht="35.450000000000003" customHeight="1" x14ac:dyDescent="0.3">
      <c r="A92" s="65"/>
      <c r="B92" s="53" t="s">
        <v>270</v>
      </c>
      <c r="C92" s="54" t="s">
        <v>7</v>
      </c>
      <c r="D92" s="54" t="s">
        <v>75</v>
      </c>
      <c r="E92" s="54" t="s">
        <v>4</v>
      </c>
      <c r="F92" s="54" t="s">
        <v>314</v>
      </c>
      <c r="G92" s="47" t="s">
        <v>196</v>
      </c>
      <c r="H92" s="47" t="s">
        <v>36</v>
      </c>
      <c r="I92" s="47" t="s">
        <v>7</v>
      </c>
      <c r="J92" s="71">
        <v>5404.9</v>
      </c>
    </row>
    <row r="93" spans="1:10" s="24" customFormat="1" ht="47.25" customHeight="1" x14ac:dyDescent="0.3">
      <c r="A93" s="65"/>
      <c r="B93" s="101" t="s">
        <v>321</v>
      </c>
      <c r="C93" s="54" t="s">
        <v>7</v>
      </c>
      <c r="D93" s="54" t="s">
        <v>75</v>
      </c>
      <c r="E93" s="54" t="s">
        <v>4</v>
      </c>
      <c r="F93" s="54" t="s">
        <v>322</v>
      </c>
      <c r="G93" s="132"/>
      <c r="H93" s="133"/>
      <c r="I93" s="134"/>
      <c r="J93" s="71">
        <f>J94+J95+J97+J98</f>
        <v>73542</v>
      </c>
    </row>
    <row r="94" spans="1:10" s="24" customFormat="1" ht="23.45" customHeight="1" x14ac:dyDescent="0.3">
      <c r="A94" s="65"/>
      <c r="B94" s="53" t="s">
        <v>267</v>
      </c>
      <c r="C94" s="54" t="s">
        <v>7</v>
      </c>
      <c r="D94" s="54" t="s">
        <v>75</v>
      </c>
      <c r="E94" s="54" t="s">
        <v>4</v>
      </c>
      <c r="F94" s="54" t="s">
        <v>322</v>
      </c>
      <c r="G94" s="47" t="s">
        <v>187</v>
      </c>
      <c r="H94" s="47" t="s">
        <v>36</v>
      </c>
      <c r="I94" s="47" t="s">
        <v>7</v>
      </c>
      <c r="J94" s="71">
        <v>64081.7</v>
      </c>
    </row>
    <row r="95" spans="1:10" s="24" customFormat="1" ht="21.6" customHeight="1" x14ac:dyDescent="0.3">
      <c r="A95" s="65"/>
      <c r="B95" s="53" t="s">
        <v>268</v>
      </c>
      <c r="C95" s="54" t="s">
        <v>7</v>
      </c>
      <c r="D95" s="54" t="s">
        <v>75</v>
      </c>
      <c r="E95" s="54" t="s">
        <v>4</v>
      </c>
      <c r="F95" s="54" t="s">
        <v>322</v>
      </c>
      <c r="G95" s="47" t="s">
        <v>187</v>
      </c>
      <c r="H95" s="47" t="s">
        <v>36</v>
      </c>
      <c r="I95" s="47" t="s">
        <v>7</v>
      </c>
      <c r="J95" s="71">
        <v>9460.2999999999993</v>
      </c>
    </row>
    <row r="96" spans="1:10" s="24" customFormat="1" ht="46.5" customHeight="1" x14ac:dyDescent="0.3">
      <c r="A96" s="65"/>
      <c r="B96" s="53" t="s">
        <v>331</v>
      </c>
      <c r="C96" s="54" t="s">
        <v>7</v>
      </c>
      <c r="D96" s="54" t="s">
        <v>75</v>
      </c>
      <c r="E96" s="54" t="s">
        <v>4</v>
      </c>
      <c r="F96" s="60" t="s">
        <v>330</v>
      </c>
      <c r="G96" s="47" t="s">
        <v>187</v>
      </c>
      <c r="H96" s="47" t="s">
        <v>36</v>
      </c>
      <c r="I96" s="47" t="s">
        <v>7</v>
      </c>
      <c r="J96" s="71"/>
    </row>
    <row r="97" spans="1:14" s="24" customFormat="1" ht="0.75" customHeight="1" x14ac:dyDescent="0.3">
      <c r="A97" s="65"/>
      <c r="B97" s="53" t="s">
        <v>269</v>
      </c>
      <c r="C97" s="54" t="s">
        <v>7</v>
      </c>
      <c r="D97" s="54" t="s">
        <v>75</v>
      </c>
      <c r="E97" s="54" t="s">
        <v>4</v>
      </c>
      <c r="F97" s="54" t="s">
        <v>322</v>
      </c>
      <c r="G97" s="47" t="s">
        <v>196</v>
      </c>
      <c r="H97" s="47" t="s">
        <v>36</v>
      </c>
      <c r="I97" s="47" t="s">
        <v>7</v>
      </c>
      <c r="J97" s="71"/>
    </row>
    <row r="98" spans="1:14" s="24" customFormat="1" ht="41.25" customHeight="1" x14ac:dyDescent="0.3">
      <c r="A98" s="65"/>
      <c r="B98" s="53" t="s">
        <v>270</v>
      </c>
      <c r="C98" s="54" t="s">
        <v>7</v>
      </c>
      <c r="D98" s="54" t="s">
        <v>75</v>
      </c>
      <c r="E98" s="54" t="s">
        <v>4</v>
      </c>
      <c r="F98" s="54" t="s">
        <v>322</v>
      </c>
      <c r="G98" s="47" t="s">
        <v>196</v>
      </c>
      <c r="H98" s="47" t="s">
        <v>36</v>
      </c>
      <c r="I98" s="47" t="s">
        <v>7</v>
      </c>
      <c r="J98" s="71"/>
    </row>
    <row r="99" spans="1:14" s="24" customFormat="1" ht="45.6" customHeight="1" x14ac:dyDescent="0.3">
      <c r="A99" s="65"/>
      <c r="B99" s="53" t="s">
        <v>319</v>
      </c>
      <c r="C99" s="54" t="s">
        <v>7</v>
      </c>
      <c r="D99" s="54" t="s">
        <v>75</v>
      </c>
      <c r="E99" s="54" t="s">
        <v>4</v>
      </c>
      <c r="F99" s="54" t="s">
        <v>371</v>
      </c>
      <c r="G99" s="47"/>
      <c r="H99" s="47"/>
      <c r="I99" s="47"/>
      <c r="J99" s="71">
        <f>+J100+J101+J102</f>
        <v>0</v>
      </c>
    </row>
    <row r="100" spans="1:14" s="24" customFormat="1" ht="85.9" customHeight="1" x14ac:dyDescent="0.3">
      <c r="A100" s="65"/>
      <c r="B100" s="53" t="s">
        <v>601</v>
      </c>
      <c r="C100" s="54" t="s">
        <v>7</v>
      </c>
      <c r="D100" s="54" t="s">
        <v>75</v>
      </c>
      <c r="E100" s="54" t="s">
        <v>4</v>
      </c>
      <c r="F100" s="54" t="s">
        <v>371</v>
      </c>
      <c r="G100" s="51" t="s">
        <v>187</v>
      </c>
      <c r="H100" s="47" t="s">
        <v>76</v>
      </c>
      <c r="I100" s="47" t="s">
        <v>5</v>
      </c>
      <c r="J100" s="71"/>
    </row>
    <row r="101" spans="1:14" s="24" customFormat="1" ht="89.45" customHeight="1" x14ac:dyDescent="0.3">
      <c r="A101" s="65"/>
      <c r="B101" s="53" t="s">
        <v>602</v>
      </c>
      <c r="C101" s="54" t="s">
        <v>7</v>
      </c>
      <c r="D101" s="54" t="s">
        <v>75</v>
      </c>
      <c r="E101" s="54" t="s">
        <v>4</v>
      </c>
      <c r="F101" s="54" t="s">
        <v>371</v>
      </c>
      <c r="G101" s="51" t="s">
        <v>187</v>
      </c>
      <c r="H101" s="47" t="s">
        <v>76</v>
      </c>
      <c r="I101" s="47" t="s">
        <v>5</v>
      </c>
      <c r="J101" s="71"/>
    </row>
    <row r="102" spans="1:14" s="24" customFormat="1" ht="85.15" customHeight="1" x14ac:dyDescent="0.3">
      <c r="A102" s="65"/>
      <c r="B102" s="53" t="s">
        <v>603</v>
      </c>
      <c r="C102" s="54" t="s">
        <v>7</v>
      </c>
      <c r="D102" s="54" t="s">
        <v>75</v>
      </c>
      <c r="E102" s="54" t="s">
        <v>4</v>
      </c>
      <c r="F102" s="54" t="s">
        <v>371</v>
      </c>
      <c r="G102" s="51" t="s">
        <v>187</v>
      </c>
      <c r="H102" s="47" t="s">
        <v>76</v>
      </c>
      <c r="I102" s="47" t="s">
        <v>5</v>
      </c>
      <c r="J102" s="71"/>
    </row>
    <row r="103" spans="1:14" s="24" customFormat="1" ht="52.9" customHeight="1" x14ac:dyDescent="0.3">
      <c r="A103" s="65"/>
      <c r="B103" s="53" t="s">
        <v>604</v>
      </c>
      <c r="C103" s="54" t="s">
        <v>7</v>
      </c>
      <c r="D103" s="54" t="s">
        <v>75</v>
      </c>
      <c r="E103" s="54" t="s">
        <v>4</v>
      </c>
      <c r="F103" s="54" t="s">
        <v>370</v>
      </c>
      <c r="G103" s="132"/>
      <c r="H103" s="133"/>
      <c r="I103" s="134"/>
      <c r="J103" s="71">
        <f>+J104+J105</f>
        <v>49137.5</v>
      </c>
    </row>
    <row r="104" spans="1:14" s="24" customFormat="1" ht="35.450000000000003" customHeight="1" x14ac:dyDescent="0.3">
      <c r="A104" s="65"/>
      <c r="B104" s="53" t="s">
        <v>567</v>
      </c>
      <c r="C104" s="54" t="s">
        <v>7</v>
      </c>
      <c r="D104" s="54" t="s">
        <v>75</v>
      </c>
      <c r="E104" s="54" t="s">
        <v>4</v>
      </c>
      <c r="F104" s="54" t="s">
        <v>370</v>
      </c>
      <c r="G104" s="47" t="s">
        <v>189</v>
      </c>
      <c r="H104" s="47" t="s">
        <v>36</v>
      </c>
      <c r="I104" s="47" t="s">
        <v>7</v>
      </c>
      <c r="J104" s="71">
        <v>34640.199999999997</v>
      </c>
    </row>
    <row r="105" spans="1:14" s="24" customFormat="1" ht="36" customHeight="1" x14ac:dyDescent="0.3">
      <c r="A105" s="65"/>
      <c r="B105" s="53" t="s">
        <v>197</v>
      </c>
      <c r="C105" s="54" t="s">
        <v>7</v>
      </c>
      <c r="D105" s="54" t="s">
        <v>75</v>
      </c>
      <c r="E105" s="54" t="s">
        <v>4</v>
      </c>
      <c r="F105" s="54" t="s">
        <v>370</v>
      </c>
      <c r="G105" s="47" t="s">
        <v>196</v>
      </c>
      <c r="H105" s="47" t="s">
        <v>36</v>
      </c>
      <c r="I105" s="47" t="s">
        <v>7</v>
      </c>
      <c r="J105" s="71">
        <v>14497.3</v>
      </c>
    </row>
    <row r="106" spans="1:14" s="24" customFormat="1" ht="53.45" customHeight="1" x14ac:dyDescent="0.3">
      <c r="A106" s="65"/>
      <c r="B106" s="53" t="s">
        <v>570</v>
      </c>
      <c r="C106" s="81" t="s">
        <v>7</v>
      </c>
      <c r="D106" s="81" t="s">
        <v>75</v>
      </c>
      <c r="E106" s="81" t="s">
        <v>4</v>
      </c>
      <c r="F106" s="81" t="s">
        <v>573</v>
      </c>
      <c r="G106" s="132"/>
      <c r="H106" s="133"/>
      <c r="I106" s="134"/>
      <c r="J106" s="72">
        <f>+J107+J108+J109+J110</f>
        <v>11658.8</v>
      </c>
    </row>
    <row r="107" spans="1:14" s="24" customFormat="1" ht="21" customHeight="1" x14ac:dyDescent="0.3">
      <c r="A107" s="65"/>
      <c r="B107" s="53" t="s">
        <v>267</v>
      </c>
      <c r="C107" s="81" t="s">
        <v>7</v>
      </c>
      <c r="D107" s="81" t="s">
        <v>75</v>
      </c>
      <c r="E107" s="81" t="s">
        <v>4</v>
      </c>
      <c r="F107" s="81" t="s">
        <v>573</v>
      </c>
      <c r="G107" s="47" t="s">
        <v>187</v>
      </c>
      <c r="H107" s="47" t="s">
        <v>36</v>
      </c>
      <c r="I107" s="47" t="s">
        <v>7</v>
      </c>
      <c r="J107" s="72">
        <v>7247.6</v>
      </c>
    </row>
    <row r="108" spans="1:14" s="24" customFormat="1" ht="21" customHeight="1" x14ac:dyDescent="0.3">
      <c r="A108" s="65"/>
      <c r="B108" s="53" t="s">
        <v>572</v>
      </c>
      <c r="C108" s="81" t="s">
        <v>7</v>
      </c>
      <c r="D108" s="81" t="s">
        <v>75</v>
      </c>
      <c r="E108" s="81" t="s">
        <v>4</v>
      </c>
      <c r="F108" s="81" t="s">
        <v>573</v>
      </c>
      <c r="G108" s="47" t="s">
        <v>187</v>
      </c>
      <c r="H108" s="47" t="s">
        <v>36</v>
      </c>
      <c r="I108" s="47" t="s">
        <v>7</v>
      </c>
      <c r="J108" s="72">
        <v>1254.8</v>
      </c>
    </row>
    <row r="109" spans="1:14" s="24" customFormat="1" ht="34.9" customHeight="1" x14ac:dyDescent="0.3">
      <c r="A109" s="65"/>
      <c r="B109" s="53" t="s">
        <v>269</v>
      </c>
      <c r="C109" s="81" t="s">
        <v>7</v>
      </c>
      <c r="D109" s="81" t="s">
        <v>75</v>
      </c>
      <c r="E109" s="81" t="s">
        <v>4</v>
      </c>
      <c r="F109" s="81" t="s">
        <v>573</v>
      </c>
      <c r="G109" s="47" t="s">
        <v>196</v>
      </c>
      <c r="H109" s="47" t="s">
        <v>36</v>
      </c>
      <c r="I109" s="47" t="s">
        <v>7</v>
      </c>
      <c r="J109" s="72">
        <v>2752.4</v>
      </c>
    </row>
    <row r="110" spans="1:14" s="24" customFormat="1" ht="34.9" customHeight="1" x14ac:dyDescent="0.3">
      <c r="A110" s="65"/>
      <c r="B110" s="53" t="s">
        <v>571</v>
      </c>
      <c r="C110" s="81" t="s">
        <v>7</v>
      </c>
      <c r="D110" s="81" t="s">
        <v>75</v>
      </c>
      <c r="E110" s="81" t="s">
        <v>4</v>
      </c>
      <c r="F110" s="81" t="s">
        <v>573</v>
      </c>
      <c r="G110" s="47" t="s">
        <v>196</v>
      </c>
      <c r="H110" s="47" t="s">
        <v>36</v>
      </c>
      <c r="I110" s="47" t="s">
        <v>7</v>
      </c>
      <c r="J110" s="72">
        <v>404</v>
      </c>
    </row>
    <row r="111" spans="1:14" s="24" customFormat="1" ht="55.15" customHeight="1" x14ac:dyDescent="0.3">
      <c r="A111" s="65"/>
      <c r="B111" s="53" t="s">
        <v>393</v>
      </c>
      <c r="C111" s="54" t="s">
        <v>7</v>
      </c>
      <c r="D111" s="54" t="s">
        <v>75</v>
      </c>
      <c r="E111" s="54" t="s">
        <v>4</v>
      </c>
      <c r="F111" s="54" t="s">
        <v>392</v>
      </c>
      <c r="G111" s="132"/>
      <c r="H111" s="133"/>
      <c r="I111" s="134"/>
      <c r="J111" s="71">
        <f>+J112+J113+J114+J115+J116+J117</f>
        <v>53940.500000000007</v>
      </c>
      <c r="K111" s="6">
        <f t="shared" ref="K111:N111" si="2">+K116+K117</f>
        <v>0</v>
      </c>
      <c r="L111" s="6">
        <f t="shared" si="2"/>
        <v>0</v>
      </c>
      <c r="M111" s="6">
        <f t="shared" si="2"/>
        <v>0</v>
      </c>
      <c r="N111" s="6">
        <f t="shared" si="2"/>
        <v>0</v>
      </c>
    </row>
    <row r="112" spans="1:14" s="24" customFormat="1" ht="21.6" customHeight="1" x14ac:dyDescent="0.3">
      <c r="A112" s="65"/>
      <c r="B112" s="53" t="s">
        <v>568</v>
      </c>
      <c r="C112" s="54" t="s">
        <v>7</v>
      </c>
      <c r="D112" s="54" t="s">
        <v>75</v>
      </c>
      <c r="E112" s="54" t="s">
        <v>4</v>
      </c>
      <c r="F112" s="54" t="s">
        <v>392</v>
      </c>
      <c r="G112" s="47" t="s">
        <v>187</v>
      </c>
      <c r="H112" s="47" t="s">
        <v>36</v>
      </c>
      <c r="I112" s="47" t="s">
        <v>7</v>
      </c>
      <c r="J112" s="71">
        <v>27812.7</v>
      </c>
    </row>
    <row r="113" spans="1:10" s="24" customFormat="1" ht="21.6" customHeight="1" x14ac:dyDescent="0.3">
      <c r="A113" s="65"/>
      <c r="B113" s="53" t="s">
        <v>605</v>
      </c>
      <c r="C113" s="54" t="s">
        <v>7</v>
      </c>
      <c r="D113" s="54" t="s">
        <v>75</v>
      </c>
      <c r="E113" s="54" t="s">
        <v>4</v>
      </c>
      <c r="F113" s="54" t="s">
        <v>392</v>
      </c>
      <c r="G113" s="47" t="s">
        <v>187</v>
      </c>
      <c r="H113" s="47" t="s">
        <v>36</v>
      </c>
      <c r="I113" s="47" t="s">
        <v>7</v>
      </c>
      <c r="J113" s="71">
        <v>4527.6000000000004</v>
      </c>
    </row>
    <row r="114" spans="1:10" s="24" customFormat="1" ht="21.6" customHeight="1" x14ac:dyDescent="0.3">
      <c r="A114" s="65"/>
      <c r="B114" s="53" t="s">
        <v>606</v>
      </c>
      <c r="C114" s="54" t="s">
        <v>7</v>
      </c>
      <c r="D114" s="54" t="s">
        <v>75</v>
      </c>
      <c r="E114" s="54" t="s">
        <v>4</v>
      </c>
      <c r="F114" s="54" t="s">
        <v>392</v>
      </c>
      <c r="G114" s="47" t="s">
        <v>187</v>
      </c>
      <c r="H114" s="47" t="s">
        <v>36</v>
      </c>
      <c r="I114" s="47" t="s">
        <v>7</v>
      </c>
      <c r="J114" s="71">
        <v>45.7</v>
      </c>
    </row>
    <row r="115" spans="1:10" s="24" customFormat="1" ht="33.6" customHeight="1" x14ac:dyDescent="0.3">
      <c r="A115" s="65"/>
      <c r="B115" s="53" t="s">
        <v>569</v>
      </c>
      <c r="C115" s="54" t="s">
        <v>7</v>
      </c>
      <c r="D115" s="54" t="s">
        <v>75</v>
      </c>
      <c r="E115" s="54" t="s">
        <v>4</v>
      </c>
      <c r="F115" s="54" t="s">
        <v>392</v>
      </c>
      <c r="G115" s="47" t="s">
        <v>196</v>
      </c>
      <c r="H115" s="47" t="s">
        <v>36</v>
      </c>
      <c r="I115" s="47" t="s">
        <v>7</v>
      </c>
      <c r="J115" s="71">
        <v>18510.7</v>
      </c>
    </row>
    <row r="116" spans="1:10" s="24" customFormat="1" ht="33.6" customHeight="1" x14ac:dyDescent="0.3">
      <c r="A116" s="65"/>
      <c r="B116" s="53" t="s">
        <v>444</v>
      </c>
      <c r="C116" s="54" t="s">
        <v>7</v>
      </c>
      <c r="D116" s="54" t="s">
        <v>75</v>
      </c>
      <c r="E116" s="54" t="s">
        <v>4</v>
      </c>
      <c r="F116" s="54" t="s">
        <v>392</v>
      </c>
      <c r="G116" s="47" t="s">
        <v>196</v>
      </c>
      <c r="H116" s="47" t="s">
        <v>36</v>
      </c>
      <c r="I116" s="47" t="s">
        <v>7</v>
      </c>
      <c r="J116" s="71">
        <v>3013.4</v>
      </c>
    </row>
    <row r="117" spans="1:10" s="24" customFormat="1" ht="33.6" customHeight="1" x14ac:dyDescent="0.3">
      <c r="A117" s="65"/>
      <c r="B117" s="53" t="s">
        <v>607</v>
      </c>
      <c r="C117" s="54" t="s">
        <v>7</v>
      </c>
      <c r="D117" s="54" t="s">
        <v>75</v>
      </c>
      <c r="E117" s="54" t="s">
        <v>4</v>
      </c>
      <c r="F117" s="54" t="s">
        <v>392</v>
      </c>
      <c r="G117" s="47" t="s">
        <v>196</v>
      </c>
      <c r="H117" s="47" t="s">
        <v>36</v>
      </c>
      <c r="I117" s="47" t="s">
        <v>7</v>
      </c>
      <c r="J117" s="71">
        <v>30.4</v>
      </c>
    </row>
    <row r="118" spans="1:10" s="24" customFormat="1" ht="63" x14ac:dyDescent="0.3">
      <c r="A118" s="65" t="s">
        <v>328</v>
      </c>
      <c r="B118" s="53" t="s">
        <v>311</v>
      </c>
      <c r="C118" s="54" t="s">
        <v>7</v>
      </c>
      <c r="D118" s="54">
        <v>2</v>
      </c>
      <c r="E118" s="54" t="s">
        <v>4</v>
      </c>
      <c r="F118" s="60" t="s">
        <v>279</v>
      </c>
      <c r="G118" s="132"/>
      <c r="H118" s="133"/>
      <c r="I118" s="134"/>
      <c r="J118" s="71">
        <f>SUM(J119)</f>
        <v>1000</v>
      </c>
    </row>
    <row r="119" spans="1:10" s="24" customFormat="1" x14ac:dyDescent="0.3">
      <c r="A119" s="65"/>
      <c r="B119" s="53" t="s">
        <v>186</v>
      </c>
      <c r="C119" s="54" t="s">
        <v>7</v>
      </c>
      <c r="D119" s="54">
        <v>2</v>
      </c>
      <c r="E119" s="54" t="s">
        <v>4</v>
      </c>
      <c r="F119" s="54" t="s">
        <v>279</v>
      </c>
      <c r="G119" s="78" t="s">
        <v>187</v>
      </c>
      <c r="H119" s="78" t="s">
        <v>36</v>
      </c>
      <c r="I119" s="78" t="s">
        <v>7</v>
      </c>
      <c r="J119" s="71">
        <v>1000</v>
      </c>
    </row>
    <row r="120" spans="1:10" s="7" customFormat="1" ht="23.25" customHeight="1" x14ac:dyDescent="0.3">
      <c r="A120" s="65" t="s">
        <v>362</v>
      </c>
      <c r="B120" s="53" t="s">
        <v>312</v>
      </c>
      <c r="C120" s="54" t="s">
        <v>7</v>
      </c>
      <c r="D120" s="54">
        <v>2</v>
      </c>
      <c r="E120" s="54" t="s">
        <v>300</v>
      </c>
      <c r="F120" s="60" t="s">
        <v>301</v>
      </c>
      <c r="G120" s="80"/>
      <c r="H120" s="82"/>
      <c r="I120" s="58"/>
      <c r="J120" s="71">
        <f>+J121+J128</f>
        <v>0</v>
      </c>
    </row>
    <row r="121" spans="1:10" s="13" customFormat="1" ht="56.45" customHeight="1" x14ac:dyDescent="0.3">
      <c r="A121" s="65"/>
      <c r="B121" s="53" t="s">
        <v>424</v>
      </c>
      <c r="C121" s="54" t="s">
        <v>7</v>
      </c>
      <c r="D121" s="54">
        <v>2</v>
      </c>
      <c r="E121" s="54" t="s">
        <v>300</v>
      </c>
      <c r="F121" s="54" t="s">
        <v>301</v>
      </c>
      <c r="G121" s="80"/>
      <c r="H121" s="82"/>
      <c r="I121" s="58"/>
      <c r="J121" s="71">
        <f>+J122+J123+J124+J125+J126+J127</f>
        <v>0</v>
      </c>
    </row>
    <row r="122" spans="1:10" s="7" customFormat="1" ht="60" customHeight="1" x14ac:dyDescent="0.3">
      <c r="A122" s="65"/>
      <c r="B122" s="53" t="s">
        <v>608</v>
      </c>
      <c r="C122" s="54" t="s">
        <v>7</v>
      </c>
      <c r="D122" s="54">
        <v>2</v>
      </c>
      <c r="E122" s="54" t="s">
        <v>300</v>
      </c>
      <c r="F122" s="54" t="s">
        <v>301</v>
      </c>
      <c r="G122" s="47" t="s">
        <v>187</v>
      </c>
      <c r="H122" s="47" t="s">
        <v>36</v>
      </c>
      <c r="I122" s="47" t="s">
        <v>7</v>
      </c>
      <c r="J122" s="71">
        <v>0</v>
      </c>
    </row>
    <row r="123" spans="1:10" s="7" customFormat="1" ht="63" x14ac:dyDescent="0.3">
      <c r="A123" s="65"/>
      <c r="B123" s="53" t="s">
        <v>609</v>
      </c>
      <c r="C123" s="54" t="s">
        <v>7</v>
      </c>
      <c r="D123" s="54">
        <v>2</v>
      </c>
      <c r="E123" s="54" t="s">
        <v>300</v>
      </c>
      <c r="F123" s="54" t="s">
        <v>301</v>
      </c>
      <c r="G123" s="47" t="s">
        <v>187</v>
      </c>
      <c r="H123" s="47" t="s">
        <v>36</v>
      </c>
      <c r="I123" s="47" t="s">
        <v>7</v>
      </c>
      <c r="J123" s="71">
        <v>0</v>
      </c>
    </row>
    <row r="124" spans="1:10" s="7" customFormat="1" ht="60" customHeight="1" x14ac:dyDescent="0.3">
      <c r="A124" s="65"/>
      <c r="B124" s="53" t="s">
        <v>610</v>
      </c>
      <c r="C124" s="54" t="s">
        <v>7</v>
      </c>
      <c r="D124" s="54">
        <v>2</v>
      </c>
      <c r="E124" s="54" t="s">
        <v>300</v>
      </c>
      <c r="F124" s="54" t="s">
        <v>301</v>
      </c>
      <c r="G124" s="47" t="s">
        <v>187</v>
      </c>
      <c r="H124" s="47" t="s">
        <v>36</v>
      </c>
      <c r="I124" s="47" t="s">
        <v>7</v>
      </c>
      <c r="J124" s="71"/>
    </row>
    <row r="125" spans="1:10" s="7" customFormat="1" ht="60.6" customHeight="1" x14ac:dyDescent="0.3">
      <c r="A125" s="65"/>
      <c r="B125" s="53" t="s">
        <v>611</v>
      </c>
      <c r="C125" s="54" t="s">
        <v>7</v>
      </c>
      <c r="D125" s="54">
        <v>2</v>
      </c>
      <c r="E125" s="54" t="s">
        <v>300</v>
      </c>
      <c r="F125" s="60" t="s">
        <v>301</v>
      </c>
      <c r="G125" s="47" t="s">
        <v>196</v>
      </c>
      <c r="H125" s="47" t="s">
        <v>36</v>
      </c>
      <c r="I125" s="47" t="s">
        <v>7</v>
      </c>
      <c r="J125" s="71"/>
    </row>
    <row r="126" spans="1:10" s="24" customFormat="1" ht="63" x14ac:dyDescent="0.3">
      <c r="A126" s="65"/>
      <c r="B126" s="53" t="s">
        <v>612</v>
      </c>
      <c r="C126" s="54" t="s">
        <v>7</v>
      </c>
      <c r="D126" s="54">
        <v>2</v>
      </c>
      <c r="E126" s="54" t="s">
        <v>300</v>
      </c>
      <c r="F126" s="60" t="s">
        <v>301</v>
      </c>
      <c r="G126" s="47" t="s">
        <v>196</v>
      </c>
      <c r="H126" s="47" t="s">
        <v>36</v>
      </c>
      <c r="I126" s="47" t="s">
        <v>7</v>
      </c>
      <c r="J126" s="71"/>
    </row>
    <row r="127" spans="1:10" s="24" customFormat="1" ht="62.45" customHeight="1" x14ac:dyDescent="0.3">
      <c r="A127" s="65"/>
      <c r="B127" s="53" t="s">
        <v>613</v>
      </c>
      <c r="C127" s="54" t="s">
        <v>7</v>
      </c>
      <c r="D127" s="54">
        <v>2</v>
      </c>
      <c r="E127" s="54" t="s">
        <v>300</v>
      </c>
      <c r="F127" s="60" t="s">
        <v>301</v>
      </c>
      <c r="G127" s="47" t="s">
        <v>196</v>
      </c>
      <c r="H127" s="47" t="s">
        <v>36</v>
      </c>
      <c r="I127" s="47" t="s">
        <v>7</v>
      </c>
      <c r="J127" s="71"/>
    </row>
    <row r="128" spans="1:10" s="24" customFormat="1" ht="23.45" customHeight="1" x14ac:dyDescent="0.3">
      <c r="A128" s="65"/>
      <c r="B128" s="53" t="s">
        <v>425</v>
      </c>
      <c r="C128" s="54" t="s">
        <v>7</v>
      </c>
      <c r="D128" s="54" t="s">
        <v>75</v>
      </c>
      <c r="E128" s="54" t="s">
        <v>300</v>
      </c>
      <c r="F128" s="54" t="s">
        <v>426</v>
      </c>
      <c r="G128" s="80"/>
      <c r="H128" s="82"/>
      <c r="I128" s="58"/>
      <c r="J128" s="71">
        <f>+J129+J130+J131</f>
        <v>0</v>
      </c>
    </row>
    <row r="129" spans="1:10" s="24" customFormat="1" ht="21" customHeight="1" x14ac:dyDescent="0.3">
      <c r="A129" s="65"/>
      <c r="B129" s="53" t="s">
        <v>614</v>
      </c>
      <c r="C129" s="54" t="s">
        <v>7</v>
      </c>
      <c r="D129" s="54" t="s">
        <v>75</v>
      </c>
      <c r="E129" s="54" t="s">
        <v>300</v>
      </c>
      <c r="F129" s="54" t="s">
        <v>426</v>
      </c>
      <c r="G129" s="47" t="s">
        <v>187</v>
      </c>
      <c r="H129" s="47" t="s">
        <v>36</v>
      </c>
      <c r="I129" s="47" t="s">
        <v>7</v>
      </c>
      <c r="J129" s="71">
        <v>0</v>
      </c>
    </row>
    <row r="130" spans="1:10" s="24" customFormat="1" ht="18.75" customHeight="1" x14ac:dyDescent="0.3">
      <c r="A130" s="65"/>
      <c r="B130" s="53" t="s">
        <v>267</v>
      </c>
      <c r="C130" s="54" t="s">
        <v>7</v>
      </c>
      <c r="D130" s="54" t="s">
        <v>75</v>
      </c>
      <c r="E130" s="54" t="s">
        <v>300</v>
      </c>
      <c r="F130" s="54" t="s">
        <v>426</v>
      </c>
      <c r="G130" s="47" t="s">
        <v>187</v>
      </c>
      <c r="H130" s="47" t="s">
        <v>36</v>
      </c>
      <c r="I130" s="47" t="s">
        <v>7</v>
      </c>
      <c r="J130" s="71">
        <v>0</v>
      </c>
    </row>
    <row r="131" spans="1:10" s="24" customFormat="1" ht="16.5" customHeight="1" x14ac:dyDescent="0.3">
      <c r="A131" s="65"/>
      <c r="B131" s="53" t="s">
        <v>268</v>
      </c>
      <c r="C131" s="54" t="s">
        <v>7</v>
      </c>
      <c r="D131" s="54" t="s">
        <v>75</v>
      </c>
      <c r="E131" s="54" t="s">
        <v>300</v>
      </c>
      <c r="F131" s="54" t="s">
        <v>426</v>
      </c>
      <c r="G131" s="47" t="s">
        <v>187</v>
      </c>
      <c r="H131" s="47" t="s">
        <v>36</v>
      </c>
      <c r="I131" s="47" t="s">
        <v>7</v>
      </c>
      <c r="J131" s="71">
        <v>0</v>
      </c>
    </row>
    <row r="132" spans="1:10" s="24" customFormat="1" ht="25.9" customHeight="1" x14ac:dyDescent="0.3">
      <c r="A132" s="65" t="s">
        <v>362</v>
      </c>
      <c r="B132" s="53" t="s">
        <v>355</v>
      </c>
      <c r="C132" s="54" t="s">
        <v>7</v>
      </c>
      <c r="D132" s="54" t="s">
        <v>75</v>
      </c>
      <c r="E132" s="54" t="s">
        <v>356</v>
      </c>
      <c r="F132" s="60" t="s">
        <v>524</v>
      </c>
      <c r="G132" s="80"/>
      <c r="H132" s="82"/>
      <c r="I132" s="58"/>
      <c r="J132" s="71">
        <f>+J133+J134+J135</f>
        <v>0</v>
      </c>
    </row>
    <row r="133" spans="1:10" s="24" customFormat="1" ht="82.5" customHeight="1" x14ac:dyDescent="0.3">
      <c r="A133" s="65"/>
      <c r="B133" s="53" t="s">
        <v>615</v>
      </c>
      <c r="C133" s="54" t="s">
        <v>7</v>
      </c>
      <c r="D133" s="54" t="s">
        <v>75</v>
      </c>
      <c r="E133" s="54" t="s">
        <v>356</v>
      </c>
      <c r="F133" s="60" t="s">
        <v>524</v>
      </c>
      <c r="G133" s="47" t="s">
        <v>187</v>
      </c>
      <c r="H133" s="47" t="s">
        <v>36</v>
      </c>
      <c r="I133" s="47" t="s">
        <v>7</v>
      </c>
      <c r="J133" s="71">
        <v>0</v>
      </c>
    </row>
    <row r="134" spans="1:10" s="24" customFormat="1" ht="74.25" customHeight="1" x14ac:dyDescent="0.3">
      <c r="A134" s="65"/>
      <c r="B134" s="53" t="s">
        <v>616</v>
      </c>
      <c r="C134" s="54" t="s">
        <v>7</v>
      </c>
      <c r="D134" s="54" t="s">
        <v>75</v>
      </c>
      <c r="E134" s="54" t="s">
        <v>356</v>
      </c>
      <c r="F134" s="60" t="s">
        <v>524</v>
      </c>
      <c r="G134" s="47" t="s">
        <v>187</v>
      </c>
      <c r="H134" s="47" t="s">
        <v>36</v>
      </c>
      <c r="I134" s="47" t="s">
        <v>7</v>
      </c>
      <c r="J134" s="71">
        <v>0</v>
      </c>
    </row>
    <row r="135" spans="1:10" s="24" customFormat="1" ht="75.75" customHeight="1" x14ac:dyDescent="0.3">
      <c r="A135" s="65"/>
      <c r="B135" s="53" t="s">
        <v>617</v>
      </c>
      <c r="C135" s="54" t="s">
        <v>7</v>
      </c>
      <c r="D135" s="54" t="s">
        <v>75</v>
      </c>
      <c r="E135" s="54" t="s">
        <v>356</v>
      </c>
      <c r="F135" s="60" t="s">
        <v>524</v>
      </c>
      <c r="G135" s="47" t="s">
        <v>187</v>
      </c>
      <c r="H135" s="47" t="s">
        <v>36</v>
      </c>
      <c r="I135" s="47" t="s">
        <v>7</v>
      </c>
      <c r="J135" s="71">
        <v>0</v>
      </c>
    </row>
    <row r="136" spans="1:10" s="24" customFormat="1" ht="22.9" customHeight="1" x14ac:dyDescent="0.3">
      <c r="A136" s="65" t="s">
        <v>363</v>
      </c>
      <c r="B136" s="53" t="s">
        <v>347</v>
      </c>
      <c r="C136" s="54" t="s">
        <v>7</v>
      </c>
      <c r="D136" s="54">
        <v>2</v>
      </c>
      <c r="E136" s="54" t="s">
        <v>348</v>
      </c>
      <c r="F136" s="60" t="s">
        <v>349</v>
      </c>
      <c r="G136" s="80"/>
      <c r="H136" s="82"/>
      <c r="I136" s="58"/>
      <c r="J136" s="71">
        <f>J137+J138+J139+J140+J141+J142</f>
        <v>0</v>
      </c>
    </row>
    <row r="137" spans="1:10" s="24" customFormat="1" ht="43.9" customHeight="1" x14ac:dyDescent="0.3">
      <c r="A137" s="65"/>
      <c r="B137" s="53" t="s">
        <v>618</v>
      </c>
      <c r="C137" s="54" t="s">
        <v>7</v>
      </c>
      <c r="D137" s="54">
        <v>2</v>
      </c>
      <c r="E137" s="54" t="s">
        <v>348</v>
      </c>
      <c r="F137" s="54" t="s">
        <v>349</v>
      </c>
      <c r="G137" s="47" t="s">
        <v>187</v>
      </c>
      <c r="H137" s="47" t="s">
        <v>36</v>
      </c>
      <c r="I137" s="47" t="s">
        <v>7</v>
      </c>
      <c r="J137" s="71">
        <v>0</v>
      </c>
    </row>
    <row r="138" spans="1:10" s="24" customFormat="1" ht="43.15" customHeight="1" x14ac:dyDescent="0.3">
      <c r="A138" s="65"/>
      <c r="B138" s="53" t="s">
        <v>619</v>
      </c>
      <c r="C138" s="54" t="s">
        <v>7</v>
      </c>
      <c r="D138" s="54">
        <v>2</v>
      </c>
      <c r="E138" s="54" t="s">
        <v>348</v>
      </c>
      <c r="F138" s="54" t="s">
        <v>349</v>
      </c>
      <c r="G138" s="47" t="s">
        <v>187</v>
      </c>
      <c r="H138" s="47" t="s">
        <v>36</v>
      </c>
      <c r="I138" s="47" t="s">
        <v>7</v>
      </c>
      <c r="J138" s="71">
        <v>0</v>
      </c>
    </row>
    <row r="139" spans="1:10" s="24" customFormat="1" ht="49.15" customHeight="1" x14ac:dyDescent="0.3">
      <c r="A139" s="65"/>
      <c r="B139" s="53" t="s">
        <v>620</v>
      </c>
      <c r="C139" s="54" t="s">
        <v>7</v>
      </c>
      <c r="D139" s="54">
        <v>2</v>
      </c>
      <c r="E139" s="54" t="s">
        <v>348</v>
      </c>
      <c r="F139" s="54" t="s">
        <v>349</v>
      </c>
      <c r="G139" s="47" t="s">
        <v>187</v>
      </c>
      <c r="H139" s="47" t="s">
        <v>36</v>
      </c>
      <c r="I139" s="47" t="s">
        <v>7</v>
      </c>
      <c r="J139" s="71"/>
    </row>
    <row r="140" spans="1:10" s="24" customFormat="1" ht="49.15" customHeight="1" x14ac:dyDescent="0.3">
      <c r="A140" s="65"/>
      <c r="B140" s="53" t="s">
        <v>621</v>
      </c>
      <c r="C140" s="54" t="s">
        <v>7</v>
      </c>
      <c r="D140" s="54">
        <v>2</v>
      </c>
      <c r="E140" s="54" t="s">
        <v>348</v>
      </c>
      <c r="F140" s="54" t="s">
        <v>349</v>
      </c>
      <c r="G140" s="47" t="s">
        <v>196</v>
      </c>
      <c r="H140" s="47" t="s">
        <v>36</v>
      </c>
      <c r="I140" s="47" t="s">
        <v>7</v>
      </c>
      <c r="J140" s="71"/>
    </row>
    <row r="141" spans="1:10" s="24" customFormat="1" ht="52.15" customHeight="1" x14ac:dyDescent="0.3">
      <c r="A141" s="65"/>
      <c r="B141" s="53" t="s">
        <v>622</v>
      </c>
      <c r="C141" s="54" t="s">
        <v>7</v>
      </c>
      <c r="D141" s="54">
        <v>2</v>
      </c>
      <c r="E141" s="54" t="s">
        <v>348</v>
      </c>
      <c r="F141" s="54" t="s">
        <v>349</v>
      </c>
      <c r="G141" s="47" t="s">
        <v>196</v>
      </c>
      <c r="H141" s="47" t="s">
        <v>36</v>
      </c>
      <c r="I141" s="47" t="s">
        <v>7</v>
      </c>
      <c r="J141" s="71"/>
    </row>
    <row r="142" spans="1:10" s="24" customFormat="1" ht="21.75" customHeight="1" x14ac:dyDescent="0.3">
      <c r="A142" s="65"/>
      <c r="B142" s="53" t="s">
        <v>623</v>
      </c>
      <c r="C142" s="54" t="s">
        <v>7</v>
      </c>
      <c r="D142" s="54">
        <v>2</v>
      </c>
      <c r="E142" s="54" t="s">
        <v>348</v>
      </c>
      <c r="F142" s="54" t="s">
        <v>349</v>
      </c>
      <c r="G142" s="47" t="s">
        <v>196</v>
      </c>
      <c r="H142" s="47" t="s">
        <v>36</v>
      </c>
      <c r="I142" s="47" t="s">
        <v>7</v>
      </c>
      <c r="J142" s="71"/>
    </row>
    <row r="143" spans="1:10" s="1" customFormat="1" ht="16.5" x14ac:dyDescent="0.25">
      <c r="A143" s="65" t="s">
        <v>140</v>
      </c>
      <c r="B143" s="53" t="s">
        <v>15</v>
      </c>
      <c r="C143" s="54" t="s">
        <v>7</v>
      </c>
      <c r="D143" s="54">
        <v>3</v>
      </c>
      <c r="E143" s="54" t="s">
        <v>2</v>
      </c>
      <c r="F143" s="54" t="s">
        <v>3</v>
      </c>
      <c r="G143" s="141"/>
      <c r="H143" s="141"/>
      <c r="I143" s="141"/>
      <c r="J143" s="71">
        <f>SUM(J144+J151+J155+J159+J163+J166+J169)</f>
        <v>242091.40000000002</v>
      </c>
    </row>
    <row r="144" spans="1:10" s="2" customFormat="1" ht="31.5" x14ac:dyDescent="0.25">
      <c r="A144" s="65" t="s">
        <v>141</v>
      </c>
      <c r="B144" s="98" t="s">
        <v>16</v>
      </c>
      <c r="C144" s="54" t="s">
        <v>7</v>
      </c>
      <c r="D144" s="54">
        <v>3</v>
      </c>
      <c r="E144" s="54" t="s">
        <v>1</v>
      </c>
      <c r="F144" s="54" t="s">
        <v>3</v>
      </c>
      <c r="G144" s="141"/>
      <c r="H144" s="141"/>
      <c r="I144" s="141"/>
      <c r="J144" s="71">
        <f>SUM(J145+J149)</f>
        <v>28751.199999999997</v>
      </c>
    </row>
    <row r="145" spans="1:13" s="4" customFormat="1" ht="31.5" x14ac:dyDescent="0.3">
      <c r="A145" s="65"/>
      <c r="B145" s="53" t="s">
        <v>12</v>
      </c>
      <c r="C145" s="54" t="s">
        <v>7</v>
      </c>
      <c r="D145" s="54">
        <v>3</v>
      </c>
      <c r="E145" s="54" t="s">
        <v>1</v>
      </c>
      <c r="F145" s="54" t="s">
        <v>11</v>
      </c>
      <c r="G145" s="141"/>
      <c r="H145" s="141"/>
      <c r="I145" s="141"/>
      <c r="J145" s="71">
        <f>+J146+J147+J148</f>
        <v>27978.199999999997</v>
      </c>
    </row>
    <row r="146" spans="1:13" s="24" customFormat="1" x14ac:dyDescent="0.3">
      <c r="A146" s="65"/>
      <c r="B146" s="53" t="s">
        <v>186</v>
      </c>
      <c r="C146" s="54" t="s">
        <v>7</v>
      </c>
      <c r="D146" s="54">
        <v>3</v>
      </c>
      <c r="E146" s="54" t="s">
        <v>1</v>
      </c>
      <c r="F146" s="54" t="s">
        <v>11</v>
      </c>
      <c r="G146" s="47" t="s">
        <v>187</v>
      </c>
      <c r="H146" s="47" t="s">
        <v>36</v>
      </c>
      <c r="I146" s="47" t="s">
        <v>4</v>
      </c>
      <c r="J146" s="71">
        <v>17924.599999999999</v>
      </c>
    </row>
    <row r="147" spans="1:13" s="24" customFormat="1" ht="31.5" x14ac:dyDescent="0.3">
      <c r="A147" s="65"/>
      <c r="B147" s="53" t="s">
        <v>364</v>
      </c>
      <c r="C147" s="54" t="s">
        <v>7</v>
      </c>
      <c r="D147" s="54" t="s">
        <v>84</v>
      </c>
      <c r="E147" s="54" t="s">
        <v>1</v>
      </c>
      <c r="F147" s="54" t="s">
        <v>11</v>
      </c>
      <c r="G147" s="77" t="s">
        <v>196</v>
      </c>
      <c r="H147" s="77" t="s">
        <v>36</v>
      </c>
      <c r="I147" s="77" t="s">
        <v>4</v>
      </c>
      <c r="J147" s="71">
        <v>7274.3</v>
      </c>
    </row>
    <row r="148" spans="1:13" s="24" customFormat="1" ht="15.6" customHeight="1" x14ac:dyDescent="0.3">
      <c r="A148" s="65"/>
      <c r="B148" s="53" t="s">
        <v>190</v>
      </c>
      <c r="C148" s="54" t="s">
        <v>7</v>
      </c>
      <c r="D148" s="54">
        <v>3</v>
      </c>
      <c r="E148" s="54" t="s">
        <v>1</v>
      </c>
      <c r="F148" s="54" t="s">
        <v>11</v>
      </c>
      <c r="G148" s="77" t="s">
        <v>191</v>
      </c>
      <c r="H148" s="77" t="s">
        <v>36</v>
      </c>
      <c r="I148" s="77" t="s">
        <v>4</v>
      </c>
      <c r="J148" s="71">
        <v>2779.3</v>
      </c>
      <c r="K148" s="24">
        <v>1738</v>
      </c>
      <c r="L148" s="24">
        <v>1738</v>
      </c>
      <c r="M148" s="24">
        <v>1738</v>
      </c>
    </row>
    <row r="149" spans="1:13" s="24" customFormat="1" ht="47.25" x14ac:dyDescent="0.3">
      <c r="A149" s="65"/>
      <c r="B149" s="53" t="s">
        <v>593</v>
      </c>
      <c r="C149" s="54" t="s">
        <v>7</v>
      </c>
      <c r="D149" s="54" t="s">
        <v>84</v>
      </c>
      <c r="E149" s="54" t="s">
        <v>1</v>
      </c>
      <c r="F149" s="54" t="s">
        <v>320</v>
      </c>
      <c r="G149" s="77"/>
      <c r="H149" s="77"/>
      <c r="I149" s="77"/>
      <c r="J149" s="71">
        <f>+J150</f>
        <v>773</v>
      </c>
    </row>
    <row r="150" spans="1:13" s="24" customFormat="1" x14ac:dyDescent="0.3">
      <c r="A150" s="65"/>
      <c r="B150" s="53" t="s">
        <v>186</v>
      </c>
      <c r="C150" s="54" t="s">
        <v>7</v>
      </c>
      <c r="D150" s="54" t="s">
        <v>84</v>
      </c>
      <c r="E150" s="54" t="s">
        <v>1</v>
      </c>
      <c r="F150" s="54" t="s">
        <v>320</v>
      </c>
      <c r="G150" s="77" t="s">
        <v>187</v>
      </c>
      <c r="H150" s="77" t="s">
        <v>36</v>
      </c>
      <c r="I150" s="77" t="s">
        <v>4</v>
      </c>
      <c r="J150" s="71">
        <v>773</v>
      </c>
    </row>
    <row r="151" spans="1:13" s="2" customFormat="1" ht="16.5" x14ac:dyDescent="0.25">
      <c r="A151" s="65" t="s">
        <v>142</v>
      </c>
      <c r="B151" s="98" t="s">
        <v>17</v>
      </c>
      <c r="C151" s="54" t="s">
        <v>7</v>
      </c>
      <c r="D151" s="54">
        <v>3</v>
      </c>
      <c r="E151" s="54" t="s">
        <v>7</v>
      </c>
      <c r="F151" s="54" t="s">
        <v>3</v>
      </c>
      <c r="G151" s="141"/>
      <c r="H151" s="141"/>
      <c r="I151" s="141"/>
      <c r="J151" s="71">
        <f>SUM(J152)</f>
        <v>85824.8</v>
      </c>
    </row>
    <row r="152" spans="1:13" s="4" customFormat="1" ht="31.5" x14ac:dyDescent="0.3">
      <c r="A152" s="65"/>
      <c r="B152" s="53" t="s">
        <v>12</v>
      </c>
      <c r="C152" s="54" t="s">
        <v>7</v>
      </c>
      <c r="D152" s="54">
        <v>3</v>
      </c>
      <c r="E152" s="54" t="s">
        <v>7</v>
      </c>
      <c r="F152" s="54" t="s">
        <v>11</v>
      </c>
      <c r="G152" s="141"/>
      <c r="H152" s="141"/>
      <c r="I152" s="141"/>
      <c r="J152" s="71">
        <f>SUM(J153+J154)</f>
        <v>85824.8</v>
      </c>
    </row>
    <row r="153" spans="1:13" s="24" customFormat="1" ht="31.5" x14ac:dyDescent="0.3">
      <c r="A153" s="65"/>
      <c r="B153" s="53" t="s">
        <v>216</v>
      </c>
      <c r="C153" s="54" t="s">
        <v>7</v>
      </c>
      <c r="D153" s="54">
        <v>3</v>
      </c>
      <c r="E153" s="54" t="s">
        <v>7</v>
      </c>
      <c r="F153" s="54" t="s">
        <v>11</v>
      </c>
      <c r="G153" s="47" t="s">
        <v>189</v>
      </c>
      <c r="H153" s="47" t="s">
        <v>36</v>
      </c>
      <c r="I153" s="47" t="s">
        <v>4</v>
      </c>
      <c r="J153" s="71">
        <v>56849.1</v>
      </c>
      <c r="K153" s="24">
        <v>2174</v>
      </c>
      <c r="L153" s="24">
        <v>2174</v>
      </c>
      <c r="M153" s="24">
        <v>2174</v>
      </c>
    </row>
    <row r="154" spans="1:13" s="24" customFormat="1" ht="31.5" x14ac:dyDescent="0.3">
      <c r="A154" s="65"/>
      <c r="B154" s="53" t="s">
        <v>364</v>
      </c>
      <c r="C154" s="54" t="s">
        <v>7</v>
      </c>
      <c r="D154" s="54">
        <v>3</v>
      </c>
      <c r="E154" s="54" t="s">
        <v>7</v>
      </c>
      <c r="F154" s="54" t="s">
        <v>11</v>
      </c>
      <c r="G154" s="47" t="s">
        <v>196</v>
      </c>
      <c r="H154" s="47" t="s">
        <v>36</v>
      </c>
      <c r="I154" s="47" t="s">
        <v>4</v>
      </c>
      <c r="J154" s="71">
        <v>28975.7</v>
      </c>
    </row>
    <row r="155" spans="1:13" s="2" customFormat="1" ht="31.5" x14ac:dyDescent="0.25">
      <c r="A155" s="65" t="s">
        <v>143</v>
      </c>
      <c r="B155" s="98" t="s">
        <v>18</v>
      </c>
      <c r="C155" s="54" t="s">
        <v>7</v>
      </c>
      <c r="D155" s="54">
        <v>3</v>
      </c>
      <c r="E155" s="54" t="s">
        <v>4</v>
      </c>
      <c r="F155" s="54" t="s">
        <v>3</v>
      </c>
      <c r="G155" s="141"/>
      <c r="H155" s="141"/>
      <c r="I155" s="141"/>
      <c r="J155" s="71">
        <f t="shared" ref="J155" si="3">SUM(J156)</f>
        <v>2369.1</v>
      </c>
    </row>
    <row r="156" spans="1:13" s="4" customFormat="1" ht="31.5" x14ac:dyDescent="0.3">
      <c r="A156" s="65"/>
      <c r="B156" s="53" t="s">
        <v>12</v>
      </c>
      <c r="C156" s="54" t="s">
        <v>7</v>
      </c>
      <c r="D156" s="54">
        <v>3</v>
      </c>
      <c r="E156" s="54" t="s">
        <v>4</v>
      </c>
      <c r="F156" s="54" t="s">
        <v>11</v>
      </c>
      <c r="G156" s="141"/>
      <c r="H156" s="141"/>
      <c r="I156" s="141"/>
      <c r="J156" s="71">
        <f>SUM(J157+J158)</f>
        <v>2369.1</v>
      </c>
    </row>
    <row r="157" spans="1:13" s="24" customFormat="1" x14ac:dyDescent="0.3">
      <c r="A157" s="65"/>
      <c r="B157" s="53" t="s">
        <v>186</v>
      </c>
      <c r="C157" s="54" t="s">
        <v>7</v>
      </c>
      <c r="D157" s="54">
        <v>3</v>
      </c>
      <c r="E157" s="54" t="s">
        <v>4</v>
      </c>
      <c r="F157" s="54" t="s">
        <v>11</v>
      </c>
      <c r="G157" s="47" t="s">
        <v>187</v>
      </c>
      <c r="H157" s="47" t="s">
        <v>36</v>
      </c>
      <c r="I157" s="47" t="s">
        <v>4</v>
      </c>
      <c r="J157" s="71">
        <v>2369.1</v>
      </c>
    </row>
    <row r="158" spans="1:13" s="24" customFormat="1" ht="29.45" customHeight="1" x14ac:dyDescent="0.3">
      <c r="A158" s="65"/>
      <c r="B158" s="53" t="s">
        <v>216</v>
      </c>
      <c r="C158" s="54" t="s">
        <v>7</v>
      </c>
      <c r="D158" s="54" t="s">
        <v>84</v>
      </c>
      <c r="E158" s="54" t="s">
        <v>4</v>
      </c>
      <c r="F158" s="60" t="s">
        <v>11</v>
      </c>
      <c r="G158" s="47" t="s">
        <v>189</v>
      </c>
      <c r="H158" s="82" t="s">
        <v>36</v>
      </c>
      <c r="I158" s="47" t="s">
        <v>4</v>
      </c>
      <c r="J158" s="71">
        <v>0</v>
      </c>
    </row>
    <row r="159" spans="1:13" s="24" customFormat="1" ht="0.6" customHeight="1" x14ac:dyDescent="0.3">
      <c r="A159" s="65" t="s">
        <v>358</v>
      </c>
      <c r="B159" s="53" t="s">
        <v>355</v>
      </c>
      <c r="C159" s="54" t="s">
        <v>7</v>
      </c>
      <c r="D159" s="54" t="s">
        <v>84</v>
      </c>
      <c r="E159" s="54" t="s">
        <v>356</v>
      </c>
      <c r="F159" s="60" t="s">
        <v>357</v>
      </c>
      <c r="G159" s="80"/>
      <c r="H159" s="82"/>
      <c r="I159" s="58"/>
      <c r="J159" s="71">
        <f>+J160+J162+J161</f>
        <v>0</v>
      </c>
    </row>
    <row r="160" spans="1:13" s="24" customFormat="1" ht="64.900000000000006" customHeight="1" x14ac:dyDescent="0.3">
      <c r="A160" s="65"/>
      <c r="B160" s="53" t="s">
        <v>624</v>
      </c>
      <c r="C160" s="54" t="s">
        <v>7</v>
      </c>
      <c r="D160" s="54" t="s">
        <v>84</v>
      </c>
      <c r="E160" s="54" t="s">
        <v>356</v>
      </c>
      <c r="F160" s="54" t="s">
        <v>357</v>
      </c>
      <c r="G160" s="47" t="s">
        <v>196</v>
      </c>
      <c r="H160" s="47" t="s">
        <v>36</v>
      </c>
      <c r="I160" s="47" t="s">
        <v>4</v>
      </c>
      <c r="J160" s="71">
        <v>0</v>
      </c>
    </row>
    <row r="161" spans="1:10" s="24" customFormat="1" ht="65.45" customHeight="1" x14ac:dyDescent="0.3">
      <c r="A161" s="65"/>
      <c r="B161" s="53" t="s">
        <v>625</v>
      </c>
      <c r="C161" s="54" t="s">
        <v>7</v>
      </c>
      <c r="D161" s="54" t="s">
        <v>84</v>
      </c>
      <c r="E161" s="54" t="s">
        <v>356</v>
      </c>
      <c r="F161" s="54" t="s">
        <v>357</v>
      </c>
      <c r="G161" s="47" t="s">
        <v>196</v>
      </c>
      <c r="H161" s="47" t="s">
        <v>36</v>
      </c>
      <c r="I161" s="47" t="s">
        <v>4</v>
      </c>
      <c r="J161" s="71">
        <v>0</v>
      </c>
    </row>
    <row r="162" spans="1:10" s="24" customFormat="1" ht="63" x14ac:dyDescent="0.3">
      <c r="A162" s="65"/>
      <c r="B162" s="53" t="s">
        <v>626</v>
      </c>
      <c r="C162" s="54" t="s">
        <v>7</v>
      </c>
      <c r="D162" s="54" t="s">
        <v>84</v>
      </c>
      <c r="E162" s="54" t="s">
        <v>356</v>
      </c>
      <c r="F162" s="54" t="s">
        <v>357</v>
      </c>
      <c r="G162" s="47" t="s">
        <v>196</v>
      </c>
      <c r="H162" s="47" t="s">
        <v>36</v>
      </c>
      <c r="I162" s="47" t="s">
        <v>4</v>
      </c>
      <c r="J162" s="71">
        <v>0</v>
      </c>
    </row>
    <row r="163" spans="1:10" s="24" customFormat="1" ht="31.9" customHeight="1" x14ac:dyDescent="0.3">
      <c r="A163" s="65" t="s">
        <v>375</v>
      </c>
      <c r="B163" s="98" t="s">
        <v>374</v>
      </c>
      <c r="C163" s="54" t="s">
        <v>7</v>
      </c>
      <c r="D163" s="54" t="s">
        <v>84</v>
      </c>
      <c r="E163" s="54" t="s">
        <v>378</v>
      </c>
      <c r="F163" s="54" t="s">
        <v>379</v>
      </c>
      <c r="G163" s="132"/>
      <c r="H163" s="133"/>
      <c r="I163" s="134"/>
      <c r="J163" s="71">
        <f>+J164+J165</f>
        <v>0</v>
      </c>
    </row>
    <row r="164" spans="1:10" s="24" customFormat="1" ht="47.25" x14ac:dyDescent="0.3">
      <c r="A164" s="65"/>
      <c r="B164" s="53" t="s">
        <v>627</v>
      </c>
      <c r="C164" s="54" t="s">
        <v>7</v>
      </c>
      <c r="D164" s="54" t="s">
        <v>84</v>
      </c>
      <c r="E164" s="54" t="s">
        <v>378</v>
      </c>
      <c r="F164" s="54" t="s">
        <v>379</v>
      </c>
      <c r="G164" s="47" t="s">
        <v>196</v>
      </c>
      <c r="H164" s="47" t="s">
        <v>36</v>
      </c>
      <c r="I164" s="47" t="s">
        <v>4</v>
      </c>
      <c r="J164" s="71">
        <v>0</v>
      </c>
    </row>
    <row r="165" spans="1:10" s="24" customFormat="1" ht="51.6" customHeight="1" x14ac:dyDescent="0.3">
      <c r="A165" s="65"/>
      <c r="B165" s="53" t="s">
        <v>628</v>
      </c>
      <c r="C165" s="54" t="s">
        <v>7</v>
      </c>
      <c r="D165" s="54" t="s">
        <v>84</v>
      </c>
      <c r="E165" s="54" t="s">
        <v>378</v>
      </c>
      <c r="F165" s="54" t="s">
        <v>379</v>
      </c>
      <c r="G165" s="47" t="s">
        <v>196</v>
      </c>
      <c r="H165" s="47" t="s">
        <v>36</v>
      </c>
      <c r="I165" s="47" t="s">
        <v>4</v>
      </c>
      <c r="J165" s="71">
        <v>0</v>
      </c>
    </row>
    <row r="166" spans="1:10" s="38" customFormat="1" ht="47.25" x14ac:dyDescent="0.3">
      <c r="A166" s="65" t="s">
        <v>358</v>
      </c>
      <c r="B166" s="98" t="s">
        <v>394</v>
      </c>
      <c r="C166" s="54" t="s">
        <v>7</v>
      </c>
      <c r="D166" s="54" t="s">
        <v>84</v>
      </c>
      <c r="E166" s="54" t="s">
        <v>378</v>
      </c>
      <c r="F166" s="54" t="s">
        <v>3</v>
      </c>
      <c r="G166" s="132"/>
      <c r="H166" s="133"/>
      <c r="I166" s="134"/>
      <c r="J166" s="71">
        <f>+J167+J168</f>
        <v>0</v>
      </c>
    </row>
    <row r="167" spans="1:10" s="24" customFormat="1" x14ac:dyDescent="0.3">
      <c r="A167" s="65"/>
      <c r="B167" s="53" t="s">
        <v>395</v>
      </c>
      <c r="C167" s="54" t="s">
        <v>7</v>
      </c>
      <c r="D167" s="54" t="s">
        <v>84</v>
      </c>
      <c r="E167" s="54" t="s">
        <v>378</v>
      </c>
      <c r="F167" s="54" t="s">
        <v>396</v>
      </c>
      <c r="G167" s="47" t="s">
        <v>187</v>
      </c>
      <c r="H167" s="47" t="s">
        <v>36</v>
      </c>
      <c r="I167" s="47" t="s">
        <v>4</v>
      </c>
      <c r="J167" s="71">
        <v>0</v>
      </c>
    </row>
    <row r="168" spans="1:10" s="24" customFormat="1" x14ac:dyDescent="0.3">
      <c r="A168" s="65"/>
      <c r="B168" s="53" t="s">
        <v>268</v>
      </c>
      <c r="C168" s="54" t="s">
        <v>7</v>
      </c>
      <c r="D168" s="54" t="s">
        <v>84</v>
      </c>
      <c r="E168" s="54" t="s">
        <v>378</v>
      </c>
      <c r="F168" s="54" t="s">
        <v>396</v>
      </c>
      <c r="G168" s="47" t="s">
        <v>187</v>
      </c>
      <c r="H168" s="47" t="s">
        <v>36</v>
      </c>
      <c r="I168" s="47" t="s">
        <v>4</v>
      </c>
      <c r="J168" s="71"/>
    </row>
    <row r="169" spans="1:10" s="13" customFormat="1" ht="31.5" x14ac:dyDescent="0.3">
      <c r="A169" s="65"/>
      <c r="B169" s="53" t="s">
        <v>541</v>
      </c>
      <c r="C169" s="54" t="s">
        <v>7</v>
      </c>
      <c r="D169" s="54" t="s">
        <v>84</v>
      </c>
      <c r="E169" s="54" t="s">
        <v>543</v>
      </c>
      <c r="F169" s="54" t="s">
        <v>3</v>
      </c>
      <c r="G169" s="102"/>
      <c r="H169" s="103"/>
      <c r="I169" s="104"/>
      <c r="J169" s="71">
        <f>+J170+J173</f>
        <v>125146.3</v>
      </c>
    </row>
    <row r="170" spans="1:10" s="4" customFormat="1" ht="31.5" x14ac:dyDescent="0.3">
      <c r="A170" s="65"/>
      <c r="B170" s="53" t="s">
        <v>561</v>
      </c>
      <c r="C170" s="54" t="s">
        <v>7</v>
      </c>
      <c r="D170" s="54" t="s">
        <v>84</v>
      </c>
      <c r="E170" s="54" t="s">
        <v>543</v>
      </c>
      <c r="F170" s="54" t="s">
        <v>544</v>
      </c>
      <c r="G170" s="105"/>
      <c r="H170" s="106"/>
      <c r="I170" s="107"/>
      <c r="J170" s="71">
        <f>+J171+J172</f>
        <v>69636.600000000006</v>
      </c>
    </row>
    <row r="171" spans="1:10" s="24" customFormat="1" ht="31.5" x14ac:dyDescent="0.3">
      <c r="A171" s="65"/>
      <c r="B171" s="53" t="s">
        <v>542</v>
      </c>
      <c r="C171" s="54" t="s">
        <v>7</v>
      </c>
      <c r="D171" s="54" t="s">
        <v>84</v>
      </c>
      <c r="E171" s="54" t="s">
        <v>543</v>
      </c>
      <c r="F171" s="54" t="s">
        <v>544</v>
      </c>
      <c r="G171" s="47" t="s">
        <v>196</v>
      </c>
      <c r="H171" s="47" t="s">
        <v>36</v>
      </c>
      <c r="I171" s="47" t="s">
        <v>36</v>
      </c>
      <c r="J171" s="71">
        <v>69432.800000000003</v>
      </c>
    </row>
    <row r="172" spans="1:10" s="42" customFormat="1" ht="31.5" x14ac:dyDescent="0.3">
      <c r="A172" s="65"/>
      <c r="B172" s="53" t="s">
        <v>552</v>
      </c>
      <c r="C172" s="54" t="s">
        <v>7</v>
      </c>
      <c r="D172" s="54" t="s">
        <v>84</v>
      </c>
      <c r="E172" s="54" t="s">
        <v>543</v>
      </c>
      <c r="F172" s="54" t="s">
        <v>544</v>
      </c>
      <c r="G172" s="47" t="s">
        <v>196</v>
      </c>
      <c r="H172" s="47" t="s">
        <v>36</v>
      </c>
      <c r="I172" s="47" t="s">
        <v>36</v>
      </c>
      <c r="J172" s="71">
        <v>203.8</v>
      </c>
    </row>
    <row r="173" spans="1:10" s="42" customFormat="1" ht="47.25" x14ac:dyDescent="0.3">
      <c r="A173" s="65"/>
      <c r="B173" s="53" t="s">
        <v>562</v>
      </c>
      <c r="C173" s="54" t="s">
        <v>7</v>
      </c>
      <c r="D173" s="54" t="s">
        <v>84</v>
      </c>
      <c r="E173" s="54" t="s">
        <v>543</v>
      </c>
      <c r="F173" s="54" t="s">
        <v>563</v>
      </c>
      <c r="G173" s="132"/>
      <c r="H173" s="133"/>
      <c r="I173" s="134"/>
      <c r="J173" s="71">
        <f>+J174+J175</f>
        <v>55509.7</v>
      </c>
    </row>
    <row r="174" spans="1:10" s="42" customFormat="1" ht="31.5" x14ac:dyDescent="0.3">
      <c r="A174" s="65"/>
      <c r="B174" s="53" t="s">
        <v>542</v>
      </c>
      <c r="C174" s="54" t="s">
        <v>7</v>
      </c>
      <c r="D174" s="54" t="s">
        <v>84</v>
      </c>
      <c r="E174" s="54" t="s">
        <v>543</v>
      </c>
      <c r="F174" s="54" t="s">
        <v>563</v>
      </c>
      <c r="G174" s="47" t="s">
        <v>196</v>
      </c>
      <c r="H174" s="47" t="s">
        <v>36</v>
      </c>
      <c r="I174" s="47" t="s">
        <v>36</v>
      </c>
      <c r="J174" s="71">
        <v>48404.5</v>
      </c>
    </row>
    <row r="175" spans="1:10" s="42" customFormat="1" ht="31.5" x14ac:dyDescent="0.3">
      <c r="A175" s="65"/>
      <c r="B175" s="53" t="s">
        <v>552</v>
      </c>
      <c r="C175" s="54" t="s">
        <v>7</v>
      </c>
      <c r="D175" s="54" t="s">
        <v>84</v>
      </c>
      <c r="E175" s="54" t="s">
        <v>543</v>
      </c>
      <c r="F175" s="54" t="s">
        <v>563</v>
      </c>
      <c r="G175" s="47" t="s">
        <v>196</v>
      </c>
      <c r="H175" s="47" t="s">
        <v>36</v>
      </c>
      <c r="I175" s="47" t="s">
        <v>36</v>
      </c>
      <c r="J175" s="71">
        <v>7105.2</v>
      </c>
    </row>
    <row r="176" spans="1:10" s="1" customFormat="1" ht="16.5" x14ac:dyDescent="0.25">
      <c r="A176" s="65" t="s">
        <v>144</v>
      </c>
      <c r="B176" s="53" t="s">
        <v>19</v>
      </c>
      <c r="C176" s="54" t="s">
        <v>7</v>
      </c>
      <c r="D176" s="54">
        <v>4</v>
      </c>
      <c r="E176" s="54" t="s">
        <v>2</v>
      </c>
      <c r="F176" s="54" t="s">
        <v>3</v>
      </c>
      <c r="G176" s="141"/>
      <c r="H176" s="141"/>
      <c r="I176" s="141"/>
      <c r="J176" s="71">
        <f>SUM(J177)</f>
        <v>10241.5</v>
      </c>
    </row>
    <row r="177" spans="1:11" s="2" customFormat="1" ht="31.5" x14ac:dyDescent="0.25">
      <c r="A177" s="65" t="s">
        <v>242</v>
      </c>
      <c r="B177" s="98" t="s">
        <v>492</v>
      </c>
      <c r="C177" s="54" t="s">
        <v>7</v>
      </c>
      <c r="D177" s="54">
        <v>4</v>
      </c>
      <c r="E177" s="54" t="s">
        <v>4</v>
      </c>
      <c r="F177" s="54" t="s">
        <v>3</v>
      </c>
      <c r="G177" s="141"/>
      <c r="H177" s="141"/>
      <c r="I177" s="141"/>
      <c r="J177" s="71">
        <f>+J178+J183</f>
        <v>10241.5</v>
      </c>
    </row>
    <row r="178" spans="1:11" s="4" customFormat="1" ht="31.5" x14ac:dyDescent="0.3">
      <c r="A178" s="65"/>
      <c r="B178" s="53" t="s">
        <v>304</v>
      </c>
      <c r="C178" s="54" t="s">
        <v>7</v>
      </c>
      <c r="D178" s="54">
        <v>4</v>
      </c>
      <c r="E178" s="54" t="s">
        <v>4</v>
      </c>
      <c r="F178" s="54" t="s">
        <v>238</v>
      </c>
      <c r="G178" s="141"/>
      <c r="H178" s="141"/>
      <c r="I178" s="141"/>
      <c r="J178" s="71">
        <f>+J179+J180+J181+J182</f>
        <v>7818.0999999999995</v>
      </c>
    </row>
    <row r="179" spans="1:11" s="24" customFormat="1" x14ac:dyDescent="0.3">
      <c r="A179" s="65"/>
      <c r="B179" s="53" t="s">
        <v>267</v>
      </c>
      <c r="C179" s="54" t="s">
        <v>7</v>
      </c>
      <c r="D179" s="54">
        <v>4</v>
      </c>
      <c r="E179" s="54" t="s">
        <v>4</v>
      </c>
      <c r="F179" s="54" t="s">
        <v>238</v>
      </c>
      <c r="G179" s="47" t="s">
        <v>187</v>
      </c>
      <c r="H179" s="47" t="s">
        <v>36</v>
      </c>
      <c r="I179" s="47" t="s">
        <v>38</v>
      </c>
      <c r="J179" s="71">
        <v>4283.5</v>
      </c>
    </row>
    <row r="180" spans="1:11" s="24" customFormat="1" ht="31.5" x14ac:dyDescent="0.3">
      <c r="A180" s="65"/>
      <c r="B180" s="53" t="s">
        <v>269</v>
      </c>
      <c r="C180" s="54" t="s">
        <v>7</v>
      </c>
      <c r="D180" s="54">
        <v>4</v>
      </c>
      <c r="E180" s="54" t="s">
        <v>4</v>
      </c>
      <c r="F180" s="54" t="s">
        <v>238</v>
      </c>
      <c r="G180" s="47" t="s">
        <v>196</v>
      </c>
      <c r="H180" s="47" t="s">
        <v>36</v>
      </c>
      <c r="I180" s="47" t="s">
        <v>38</v>
      </c>
      <c r="J180" s="71">
        <v>2533.9</v>
      </c>
      <c r="K180" s="24">
        <v>18</v>
      </c>
    </row>
    <row r="181" spans="1:11" s="24" customFormat="1" ht="15.75" customHeight="1" x14ac:dyDescent="0.3">
      <c r="A181" s="65"/>
      <c r="B181" s="53" t="s">
        <v>268</v>
      </c>
      <c r="C181" s="54" t="s">
        <v>7</v>
      </c>
      <c r="D181" s="54">
        <v>4</v>
      </c>
      <c r="E181" s="54" t="s">
        <v>4</v>
      </c>
      <c r="F181" s="54" t="s">
        <v>238</v>
      </c>
      <c r="G181" s="47" t="s">
        <v>187</v>
      </c>
      <c r="H181" s="47" t="s">
        <v>36</v>
      </c>
      <c r="I181" s="47" t="s">
        <v>38</v>
      </c>
      <c r="J181" s="71">
        <v>628.70000000000005</v>
      </c>
    </row>
    <row r="182" spans="1:11" s="24" customFormat="1" ht="31.5" x14ac:dyDescent="0.3">
      <c r="A182" s="65"/>
      <c r="B182" s="53" t="s">
        <v>270</v>
      </c>
      <c r="C182" s="54" t="s">
        <v>7</v>
      </c>
      <c r="D182" s="54">
        <v>4</v>
      </c>
      <c r="E182" s="54" t="s">
        <v>4</v>
      </c>
      <c r="F182" s="54" t="s">
        <v>238</v>
      </c>
      <c r="G182" s="47" t="s">
        <v>196</v>
      </c>
      <c r="H182" s="47" t="s">
        <v>36</v>
      </c>
      <c r="I182" s="47" t="s">
        <v>38</v>
      </c>
      <c r="J182" s="71">
        <v>372</v>
      </c>
    </row>
    <row r="183" spans="1:11" s="4" customFormat="1" x14ac:dyDescent="0.3">
      <c r="A183" s="65"/>
      <c r="B183" s="53" t="s">
        <v>305</v>
      </c>
      <c r="C183" s="54" t="s">
        <v>7</v>
      </c>
      <c r="D183" s="54">
        <v>4</v>
      </c>
      <c r="E183" s="54" t="s">
        <v>4</v>
      </c>
      <c r="F183" s="54" t="s">
        <v>239</v>
      </c>
      <c r="G183" s="141"/>
      <c r="H183" s="141"/>
      <c r="I183" s="141"/>
      <c r="J183" s="71">
        <f>+J184+J185+J186</f>
        <v>2423.3999999999996</v>
      </c>
    </row>
    <row r="184" spans="1:11" s="24" customFormat="1" x14ac:dyDescent="0.3">
      <c r="A184" s="65"/>
      <c r="B184" s="53" t="s">
        <v>271</v>
      </c>
      <c r="C184" s="54" t="s">
        <v>7</v>
      </c>
      <c r="D184" s="54">
        <v>4</v>
      </c>
      <c r="E184" s="54" t="s">
        <v>4</v>
      </c>
      <c r="F184" s="54" t="s">
        <v>239</v>
      </c>
      <c r="G184" s="47" t="s">
        <v>191</v>
      </c>
      <c r="H184" s="47" t="s">
        <v>36</v>
      </c>
      <c r="I184" s="47" t="s">
        <v>38</v>
      </c>
      <c r="J184" s="71">
        <v>2113.1999999999998</v>
      </c>
    </row>
    <row r="185" spans="1:11" s="24" customFormat="1" ht="26.25" customHeight="1" x14ac:dyDescent="0.3">
      <c r="A185" s="65"/>
      <c r="B185" s="53" t="s">
        <v>365</v>
      </c>
      <c r="C185" s="54" t="s">
        <v>7</v>
      </c>
      <c r="D185" s="54">
        <v>4</v>
      </c>
      <c r="E185" s="54" t="s">
        <v>4</v>
      </c>
      <c r="F185" s="54" t="s">
        <v>239</v>
      </c>
      <c r="G185" s="47" t="s">
        <v>191</v>
      </c>
      <c r="H185" s="47" t="s">
        <v>36</v>
      </c>
      <c r="I185" s="47" t="s">
        <v>38</v>
      </c>
      <c r="J185" s="71">
        <v>310.2</v>
      </c>
    </row>
    <row r="186" spans="1:11" s="24" customFormat="1" ht="26.25" customHeight="1" x14ac:dyDescent="0.3">
      <c r="A186" s="65"/>
      <c r="B186" s="53" t="s">
        <v>270</v>
      </c>
      <c r="C186" s="54" t="s">
        <v>7</v>
      </c>
      <c r="D186" s="54" t="s">
        <v>86</v>
      </c>
      <c r="E186" s="54" t="s">
        <v>4</v>
      </c>
      <c r="F186" s="54" t="s">
        <v>239</v>
      </c>
      <c r="G186" s="47" t="s">
        <v>196</v>
      </c>
      <c r="H186" s="47" t="s">
        <v>36</v>
      </c>
      <c r="I186" s="47" t="s">
        <v>36</v>
      </c>
      <c r="J186" s="71"/>
    </row>
    <row r="187" spans="1:11" s="1" customFormat="1" ht="26.25" customHeight="1" x14ac:dyDescent="0.25">
      <c r="A187" s="65" t="s">
        <v>145</v>
      </c>
      <c r="B187" s="53" t="s">
        <v>22</v>
      </c>
      <c r="C187" s="54" t="s">
        <v>7</v>
      </c>
      <c r="D187" s="54">
        <v>5</v>
      </c>
      <c r="E187" s="54" t="s">
        <v>2</v>
      </c>
      <c r="F187" s="54" t="s">
        <v>3</v>
      </c>
      <c r="G187" s="141"/>
      <c r="H187" s="141"/>
      <c r="I187" s="141"/>
      <c r="J187" s="71">
        <f>SUM(J188+J192)</f>
        <v>30820.9</v>
      </c>
    </row>
    <row r="188" spans="1:11" s="2" customFormat="1" ht="63" x14ac:dyDescent="0.25">
      <c r="A188" s="65" t="s">
        <v>146</v>
      </c>
      <c r="B188" s="98" t="s">
        <v>525</v>
      </c>
      <c r="C188" s="54" t="s">
        <v>7</v>
      </c>
      <c r="D188" s="54" t="s">
        <v>23</v>
      </c>
      <c r="E188" s="54" t="s">
        <v>1</v>
      </c>
      <c r="F188" s="54" t="s">
        <v>3</v>
      </c>
      <c r="G188" s="141"/>
      <c r="H188" s="141"/>
      <c r="I188" s="141"/>
      <c r="J188" s="71">
        <f>SUM(J189)</f>
        <v>16867.600000000002</v>
      </c>
    </row>
    <row r="189" spans="1:11" s="4" customFormat="1" x14ac:dyDescent="0.3">
      <c r="A189" s="65"/>
      <c r="B189" s="53" t="s">
        <v>24</v>
      </c>
      <c r="C189" s="54" t="s">
        <v>7</v>
      </c>
      <c r="D189" s="54" t="s">
        <v>23</v>
      </c>
      <c r="E189" s="54" t="s">
        <v>1</v>
      </c>
      <c r="F189" s="54">
        <v>80300</v>
      </c>
      <c r="G189" s="141"/>
      <c r="H189" s="141"/>
      <c r="I189" s="141"/>
      <c r="J189" s="71">
        <f>SUM(J190:J191)</f>
        <v>16867.600000000002</v>
      </c>
    </row>
    <row r="190" spans="1:11" s="24" customFormat="1" ht="31.5" x14ac:dyDescent="0.3">
      <c r="A190" s="65"/>
      <c r="B190" s="53" t="s">
        <v>216</v>
      </c>
      <c r="C190" s="54" t="s">
        <v>7</v>
      </c>
      <c r="D190" s="54" t="s">
        <v>23</v>
      </c>
      <c r="E190" s="54" t="s">
        <v>1</v>
      </c>
      <c r="F190" s="54">
        <v>80300</v>
      </c>
      <c r="G190" s="47" t="s">
        <v>189</v>
      </c>
      <c r="H190" s="47" t="s">
        <v>36</v>
      </c>
      <c r="I190" s="47" t="s">
        <v>38</v>
      </c>
      <c r="J190" s="71">
        <v>16034.2</v>
      </c>
    </row>
    <row r="191" spans="1:11" s="24" customFormat="1" x14ac:dyDescent="0.3">
      <c r="A191" s="65"/>
      <c r="B191" s="53" t="s">
        <v>186</v>
      </c>
      <c r="C191" s="54" t="s">
        <v>7</v>
      </c>
      <c r="D191" s="54" t="s">
        <v>23</v>
      </c>
      <c r="E191" s="54" t="s">
        <v>1</v>
      </c>
      <c r="F191" s="54">
        <v>80300</v>
      </c>
      <c r="G191" s="47" t="s">
        <v>187</v>
      </c>
      <c r="H191" s="47" t="s">
        <v>36</v>
      </c>
      <c r="I191" s="47" t="s">
        <v>38</v>
      </c>
      <c r="J191" s="71">
        <v>833.4</v>
      </c>
    </row>
    <row r="192" spans="1:11" s="2" customFormat="1" ht="47.25" x14ac:dyDescent="0.25">
      <c r="A192" s="65" t="s">
        <v>147</v>
      </c>
      <c r="B192" s="98" t="s">
        <v>493</v>
      </c>
      <c r="C192" s="54" t="s">
        <v>7</v>
      </c>
      <c r="D192" s="54">
        <v>5</v>
      </c>
      <c r="E192" s="54" t="s">
        <v>7</v>
      </c>
      <c r="F192" s="54" t="s">
        <v>3</v>
      </c>
      <c r="G192" s="141"/>
      <c r="H192" s="141"/>
      <c r="I192" s="141"/>
      <c r="J192" s="71">
        <f>SUM(J193)</f>
        <v>13953.300000000001</v>
      </c>
    </row>
    <row r="193" spans="1:10" s="4" customFormat="1" x14ac:dyDescent="0.3">
      <c r="A193" s="65"/>
      <c r="B193" s="53" t="s">
        <v>24</v>
      </c>
      <c r="C193" s="54" t="s">
        <v>7</v>
      </c>
      <c r="D193" s="54">
        <v>5</v>
      </c>
      <c r="E193" s="54" t="s">
        <v>7</v>
      </c>
      <c r="F193" s="54">
        <v>80300</v>
      </c>
      <c r="G193" s="141"/>
      <c r="H193" s="141"/>
      <c r="I193" s="141"/>
      <c r="J193" s="71">
        <f>SUM(J194:J196)</f>
        <v>13953.300000000001</v>
      </c>
    </row>
    <row r="194" spans="1:10" s="24" customFormat="1" ht="31.5" x14ac:dyDescent="0.3">
      <c r="A194" s="65"/>
      <c r="B194" s="53" t="s">
        <v>216</v>
      </c>
      <c r="C194" s="54" t="s">
        <v>7</v>
      </c>
      <c r="D194" s="54">
        <v>5</v>
      </c>
      <c r="E194" s="54" t="s">
        <v>7</v>
      </c>
      <c r="F194" s="54">
        <v>80300</v>
      </c>
      <c r="G194" s="47" t="s">
        <v>189</v>
      </c>
      <c r="H194" s="47" t="s">
        <v>36</v>
      </c>
      <c r="I194" s="47" t="s">
        <v>38</v>
      </c>
      <c r="J194" s="71">
        <v>13318.6</v>
      </c>
    </row>
    <row r="195" spans="1:10" s="24" customFormat="1" ht="15.6" customHeight="1" x14ac:dyDescent="0.3">
      <c r="A195" s="65"/>
      <c r="B195" s="53" t="s">
        <v>186</v>
      </c>
      <c r="C195" s="54" t="s">
        <v>7</v>
      </c>
      <c r="D195" s="54">
        <v>5</v>
      </c>
      <c r="E195" s="54" t="s">
        <v>7</v>
      </c>
      <c r="F195" s="54">
        <v>80300</v>
      </c>
      <c r="G195" s="47" t="s">
        <v>187</v>
      </c>
      <c r="H195" s="47" t="s">
        <v>36</v>
      </c>
      <c r="I195" s="47" t="s">
        <v>38</v>
      </c>
      <c r="J195" s="71">
        <v>634.70000000000005</v>
      </c>
    </row>
    <row r="196" spans="1:10" s="24" customFormat="1" ht="0.6" customHeight="1" x14ac:dyDescent="0.3">
      <c r="A196" s="65"/>
      <c r="B196" s="53" t="s">
        <v>190</v>
      </c>
      <c r="C196" s="54" t="s">
        <v>7</v>
      </c>
      <c r="D196" s="54">
        <v>5</v>
      </c>
      <c r="E196" s="54" t="s">
        <v>7</v>
      </c>
      <c r="F196" s="54">
        <v>80300</v>
      </c>
      <c r="G196" s="47" t="s">
        <v>191</v>
      </c>
      <c r="H196" s="47" t="s">
        <v>36</v>
      </c>
      <c r="I196" s="47" t="s">
        <v>38</v>
      </c>
      <c r="J196" s="71">
        <v>0</v>
      </c>
    </row>
    <row r="197" spans="1:10" s="1" customFormat="1" ht="31.5" x14ac:dyDescent="0.25">
      <c r="A197" s="65" t="s">
        <v>148</v>
      </c>
      <c r="B197" s="53" t="s">
        <v>26</v>
      </c>
      <c r="C197" s="54" t="s">
        <v>7</v>
      </c>
      <c r="D197" s="54">
        <v>7</v>
      </c>
      <c r="E197" s="54" t="s">
        <v>506</v>
      </c>
      <c r="F197" s="54" t="s">
        <v>3</v>
      </c>
      <c r="G197" s="141"/>
      <c r="H197" s="141"/>
      <c r="I197" s="141"/>
      <c r="J197" s="71">
        <f>J201</f>
        <v>6738.7999999999993</v>
      </c>
    </row>
    <row r="198" spans="1:10" s="2" customFormat="1" ht="47.25" x14ac:dyDescent="0.25">
      <c r="A198" s="65" t="s">
        <v>149</v>
      </c>
      <c r="B198" s="98" t="s">
        <v>217</v>
      </c>
      <c r="C198" s="54" t="s">
        <v>7</v>
      </c>
      <c r="D198" s="54">
        <v>7</v>
      </c>
      <c r="E198" s="54" t="s">
        <v>4</v>
      </c>
      <c r="F198" s="54" t="s">
        <v>3</v>
      </c>
      <c r="G198" s="141"/>
      <c r="H198" s="141"/>
      <c r="I198" s="141"/>
      <c r="J198" s="71">
        <f>SUM(J199)</f>
        <v>0</v>
      </c>
    </row>
    <row r="199" spans="1:10" s="4" customFormat="1" ht="18.75" customHeight="1" x14ac:dyDescent="0.3">
      <c r="A199" s="65"/>
      <c r="B199" s="53" t="s">
        <v>20</v>
      </c>
      <c r="C199" s="54" t="s">
        <v>7</v>
      </c>
      <c r="D199" s="54">
        <v>7</v>
      </c>
      <c r="E199" s="54" t="s">
        <v>4</v>
      </c>
      <c r="F199" s="54">
        <v>80280</v>
      </c>
      <c r="G199" s="141"/>
      <c r="H199" s="141"/>
      <c r="I199" s="141"/>
      <c r="J199" s="71">
        <f>SUM(J200)</f>
        <v>0</v>
      </c>
    </row>
    <row r="200" spans="1:10" s="24" customFormat="1" ht="16.149999999999999" customHeight="1" x14ac:dyDescent="0.3">
      <c r="A200" s="65"/>
      <c r="B200" s="53" t="s">
        <v>186</v>
      </c>
      <c r="C200" s="54" t="s">
        <v>7</v>
      </c>
      <c r="D200" s="54" t="s">
        <v>162</v>
      </c>
      <c r="E200" s="54" t="s">
        <v>4</v>
      </c>
      <c r="F200" s="54" t="s">
        <v>192</v>
      </c>
      <c r="G200" s="47" t="s">
        <v>187</v>
      </c>
      <c r="H200" s="47" t="s">
        <v>36</v>
      </c>
      <c r="I200" s="47" t="s">
        <v>36</v>
      </c>
      <c r="J200" s="71">
        <v>0</v>
      </c>
    </row>
    <row r="201" spans="1:10" s="24" customFormat="1" ht="40.5" customHeight="1" x14ac:dyDescent="0.3">
      <c r="A201" s="65" t="s">
        <v>149</v>
      </c>
      <c r="B201" s="108" t="s">
        <v>507</v>
      </c>
      <c r="C201" s="54" t="s">
        <v>7</v>
      </c>
      <c r="D201" s="54" t="s">
        <v>162</v>
      </c>
      <c r="E201" s="54" t="s">
        <v>506</v>
      </c>
      <c r="F201" s="54" t="s">
        <v>508</v>
      </c>
      <c r="G201" s="132"/>
      <c r="H201" s="133"/>
      <c r="I201" s="134"/>
      <c r="J201" s="71">
        <f>J202+J203</f>
        <v>6738.7999999999993</v>
      </c>
    </row>
    <row r="202" spans="1:10" s="24" customFormat="1" ht="62.45" customHeight="1" x14ac:dyDescent="0.3">
      <c r="A202" s="65"/>
      <c r="B202" s="53" t="s">
        <v>629</v>
      </c>
      <c r="C202" s="54" t="s">
        <v>7</v>
      </c>
      <c r="D202" s="54" t="s">
        <v>162</v>
      </c>
      <c r="E202" s="54" t="s">
        <v>506</v>
      </c>
      <c r="F202" s="54" t="s">
        <v>508</v>
      </c>
      <c r="G202" s="51" t="s">
        <v>189</v>
      </c>
      <c r="H202" s="47" t="s">
        <v>36</v>
      </c>
      <c r="I202" s="47" t="s">
        <v>38</v>
      </c>
      <c r="J202" s="71">
        <v>6190.9</v>
      </c>
    </row>
    <row r="203" spans="1:10" s="24" customFormat="1" ht="62.45" customHeight="1" x14ac:dyDescent="0.3">
      <c r="A203" s="65"/>
      <c r="B203" s="53" t="s">
        <v>630</v>
      </c>
      <c r="C203" s="54" t="s">
        <v>7</v>
      </c>
      <c r="D203" s="54" t="s">
        <v>162</v>
      </c>
      <c r="E203" s="54" t="s">
        <v>506</v>
      </c>
      <c r="F203" s="54" t="s">
        <v>508</v>
      </c>
      <c r="G203" s="51" t="s">
        <v>196</v>
      </c>
      <c r="H203" s="47" t="s">
        <v>36</v>
      </c>
      <c r="I203" s="47" t="s">
        <v>38</v>
      </c>
      <c r="J203" s="71">
        <v>547.9</v>
      </c>
    </row>
    <row r="204" spans="1:10" s="11" customFormat="1" ht="31.5" x14ac:dyDescent="0.25">
      <c r="A204" s="65" t="s">
        <v>512</v>
      </c>
      <c r="B204" s="53" t="s">
        <v>526</v>
      </c>
      <c r="C204" s="54" t="s">
        <v>7</v>
      </c>
      <c r="D204" s="54" t="s">
        <v>27</v>
      </c>
      <c r="E204" s="54" t="s">
        <v>2</v>
      </c>
      <c r="F204" s="54" t="s">
        <v>3</v>
      </c>
      <c r="G204" s="141"/>
      <c r="H204" s="141"/>
      <c r="I204" s="141"/>
      <c r="J204" s="71">
        <f>SUM(J205+J208+J211+J214+J219)</f>
        <v>45143.4</v>
      </c>
    </row>
    <row r="205" spans="1:10" s="2" customFormat="1" ht="27" customHeight="1" x14ac:dyDescent="0.25">
      <c r="A205" s="65" t="s">
        <v>149</v>
      </c>
      <c r="B205" s="98" t="s">
        <v>28</v>
      </c>
      <c r="C205" s="54" t="s">
        <v>7</v>
      </c>
      <c r="D205" s="54" t="s">
        <v>27</v>
      </c>
      <c r="E205" s="54" t="s">
        <v>1</v>
      </c>
      <c r="F205" s="54" t="s">
        <v>3</v>
      </c>
      <c r="G205" s="141"/>
      <c r="H205" s="141"/>
      <c r="I205" s="141"/>
      <c r="J205" s="71">
        <f>SUM(J206)</f>
        <v>0</v>
      </c>
    </row>
    <row r="206" spans="1:10" s="4" customFormat="1" ht="31.5" x14ac:dyDescent="0.3">
      <c r="A206" s="65"/>
      <c r="B206" s="53" t="s">
        <v>30</v>
      </c>
      <c r="C206" s="54" t="s">
        <v>7</v>
      </c>
      <c r="D206" s="54" t="s">
        <v>27</v>
      </c>
      <c r="E206" s="54" t="s">
        <v>1</v>
      </c>
      <c r="F206" s="54" t="s">
        <v>29</v>
      </c>
      <c r="G206" s="141"/>
      <c r="H206" s="141"/>
      <c r="I206" s="141"/>
      <c r="J206" s="71">
        <f>SUM(J207)</f>
        <v>0</v>
      </c>
    </row>
    <row r="207" spans="1:10" s="24" customFormat="1" x14ac:dyDescent="0.3">
      <c r="A207" s="65"/>
      <c r="B207" s="53" t="s">
        <v>195</v>
      </c>
      <c r="C207" s="54" t="s">
        <v>7</v>
      </c>
      <c r="D207" s="54" t="s">
        <v>27</v>
      </c>
      <c r="E207" s="54" t="s">
        <v>1</v>
      </c>
      <c r="F207" s="54" t="s">
        <v>29</v>
      </c>
      <c r="G207" s="47" t="s">
        <v>194</v>
      </c>
      <c r="H207" s="47" t="s">
        <v>76</v>
      </c>
      <c r="I207" s="47" t="s">
        <v>21</v>
      </c>
      <c r="J207" s="71">
        <v>0</v>
      </c>
    </row>
    <row r="208" spans="1:10" s="2" customFormat="1" ht="31.5" x14ac:dyDescent="0.25">
      <c r="A208" s="65" t="s">
        <v>513</v>
      </c>
      <c r="B208" s="98" t="s">
        <v>31</v>
      </c>
      <c r="C208" s="54" t="s">
        <v>7</v>
      </c>
      <c r="D208" s="54" t="s">
        <v>27</v>
      </c>
      <c r="E208" s="54" t="s">
        <v>21</v>
      </c>
      <c r="F208" s="54" t="s">
        <v>3</v>
      </c>
      <c r="G208" s="141"/>
      <c r="H208" s="141"/>
      <c r="I208" s="141"/>
      <c r="J208" s="71">
        <f>SUM(J209)</f>
        <v>10225.1</v>
      </c>
    </row>
    <row r="209" spans="1:10" s="4" customFormat="1" x14ac:dyDescent="0.3">
      <c r="A209" s="65"/>
      <c r="B209" s="53" t="s">
        <v>32</v>
      </c>
      <c r="C209" s="54" t="s">
        <v>7</v>
      </c>
      <c r="D209" s="54" t="s">
        <v>27</v>
      </c>
      <c r="E209" s="54" t="s">
        <v>21</v>
      </c>
      <c r="F209" s="54" t="s">
        <v>289</v>
      </c>
      <c r="G209" s="141"/>
      <c r="H209" s="141"/>
      <c r="I209" s="141"/>
      <c r="J209" s="71">
        <f>+J210</f>
        <v>10225.1</v>
      </c>
    </row>
    <row r="210" spans="1:10" s="24" customFormat="1" x14ac:dyDescent="0.3">
      <c r="A210" s="65"/>
      <c r="B210" s="53" t="s">
        <v>195</v>
      </c>
      <c r="C210" s="54" t="s">
        <v>7</v>
      </c>
      <c r="D210" s="54" t="s">
        <v>27</v>
      </c>
      <c r="E210" s="54" t="s">
        <v>21</v>
      </c>
      <c r="F210" s="54" t="s">
        <v>289</v>
      </c>
      <c r="G210" s="47" t="s">
        <v>194</v>
      </c>
      <c r="H210" s="47" t="s">
        <v>76</v>
      </c>
      <c r="I210" s="47" t="s">
        <v>21</v>
      </c>
      <c r="J210" s="71">
        <v>10225.1</v>
      </c>
    </row>
    <row r="211" spans="1:10" s="2" customFormat="1" ht="31.5" x14ac:dyDescent="0.25">
      <c r="A211" s="65" t="s">
        <v>380</v>
      </c>
      <c r="B211" s="98" t="s">
        <v>34</v>
      </c>
      <c r="C211" s="54" t="s">
        <v>7</v>
      </c>
      <c r="D211" s="54" t="s">
        <v>27</v>
      </c>
      <c r="E211" s="54" t="s">
        <v>33</v>
      </c>
      <c r="F211" s="54" t="s">
        <v>3</v>
      </c>
      <c r="G211" s="141"/>
      <c r="H211" s="141"/>
      <c r="I211" s="141"/>
      <c r="J211" s="71">
        <f>SUM(J212)</f>
        <v>9464.7000000000007</v>
      </c>
    </row>
    <row r="212" spans="1:10" s="4" customFormat="1" ht="31.5" x14ac:dyDescent="0.3">
      <c r="A212" s="65"/>
      <c r="B212" s="53" t="s">
        <v>35</v>
      </c>
      <c r="C212" s="54" t="s">
        <v>7</v>
      </c>
      <c r="D212" s="54" t="s">
        <v>27</v>
      </c>
      <c r="E212" s="54" t="s">
        <v>33</v>
      </c>
      <c r="F212" s="54" t="s">
        <v>290</v>
      </c>
      <c r="G212" s="141"/>
      <c r="H212" s="141"/>
      <c r="I212" s="141"/>
      <c r="J212" s="71">
        <f>SUM(J213)</f>
        <v>9464.7000000000007</v>
      </c>
    </row>
    <row r="213" spans="1:10" s="24" customFormat="1" x14ac:dyDescent="0.3">
      <c r="A213" s="65"/>
      <c r="B213" s="53" t="s">
        <v>195</v>
      </c>
      <c r="C213" s="54" t="s">
        <v>7</v>
      </c>
      <c r="D213" s="54" t="s">
        <v>27</v>
      </c>
      <c r="E213" s="54" t="s">
        <v>33</v>
      </c>
      <c r="F213" s="54" t="s">
        <v>290</v>
      </c>
      <c r="G213" s="47" t="s">
        <v>194</v>
      </c>
      <c r="H213" s="47" t="s">
        <v>76</v>
      </c>
      <c r="I213" s="47" t="s">
        <v>21</v>
      </c>
      <c r="J213" s="71">
        <v>9464.7000000000007</v>
      </c>
    </row>
    <row r="214" spans="1:10" s="10" customFormat="1" ht="31.5" x14ac:dyDescent="0.3">
      <c r="A214" s="65" t="s">
        <v>514</v>
      </c>
      <c r="B214" s="109" t="s">
        <v>293</v>
      </c>
      <c r="C214" s="54" t="s">
        <v>7</v>
      </c>
      <c r="D214" s="54" t="s">
        <v>27</v>
      </c>
      <c r="E214" s="54" t="s">
        <v>5</v>
      </c>
      <c r="F214" s="54" t="s">
        <v>3</v>
      </c>
      <c r="G214" s="141"/>
      <c r="H214" s="141"/>
      <c r="I214" s="141"/>
      <c r="J214" s="71">
        <f>SUM(J215)</f>
        <v>25153.7</v>
      </c>
    </row>
    <row r="215" spans="1:10" s="4" customFormat="1" ht="47.25" customHeight="1" x14ac:dyDescent="0.3">
      <c r="A215" s="65"/>
      <c r="B215" s="53" t="s">
        <v>453</v>
      </c>
      <c r="C215" s="54" t="s">
        <v>7</v>
      </c>
      <c r="D215" s="54" t="s">
        <v>27</v>
      </c>
      <c r="E215" s="54" t="s">
        <v>5</v>
      </c>
      <c r="F215" s="54" t="s">
        <v>510</v>
      </c>
      <c r="G215" s="141"/>
      <c r="H215" s="141"/>
      <c r="I215" s="141"/>
      <c r="J215" s="71">
        <f>+J218</f>
        <v>25153.7</v>
      </c>
    </row>
    <row r="216" spans="1:10" s="24" customFormat="1" x14ac:dyDescent="0.3">
      <c r="A216" s="65"/>
      <c r="B216" s="53"/>
      <c r="C216" s="54"/>
      <c r="D216" s="54"/>
      <c r="E216" s="54"/>
      <c r="F216" s="54"/>
      <c r="G216" s="47"/>
      <c r="H216" s="47"/>
      <c r="I216" s="47"/>
      <c r="J216" s="71"/>
    </row>
    <row r="217" spans="1:10" s="24" customFormat="1" x14ac:dyDescent="0.3">
      <c r="A217" s="65"/>
      <c r="B217" s="53"/>
      <c r="C217" s="54"/>
      <c r="D217" s="54"/>
      <c r="E217" s="54"/>
      <c r="F217" s="54"/>
      <c r="G217" s="47"/>
      <c r="H217" s="47"/>
      <c r="I217" s="47"/>
      <c r="J217" s="71"/>
    </row>
    <row r="218" spans="1:10" s="24" customFormat="1" x14ac:dyDescent="0.3">
      <c r="A218" s="65"/>
      <c r="B218" s="53" t="s">
        <v>195</v>
      </c>
      <c r="C218" s="54" t="s">
        <v>7</v>
      </c>
      <c r="D218" s="54" t="s">
        <v>27</v>
      </c>
      <c r="E218" s="54" t="s">
        <v>5</v>
      </c>
      <c r="F218" s="54" t="s">
        <v>510</v>
      </c>
      <c r="G218" s="47" t="s">
        <v>194</v>
      </c>
      <c r="H218" s="47" t="s">
        <v>76</v>
      </c>
      <c r="I218" s="47" t="s">
        <v>21</v>
      </c>
      <c r="J218" s="71">
        <v>25153.7</v>
      </c>
    </row>
    <row r="219" spans="1:10" s="2" customFormat="1" ht="63" customHeight="1" x14ac:dyDescent="0.25">
      <c r="A219" s="65" t="s">
        <v>515</v>
      </c>
      <c r="B219" s="110" t="s">
        <v>224</v>
      </c>
      <c r="C219" s="54" t="s">
        <v>7</v>
      </c>
      <c r="D219" s="54" t="s">
        <v>27</v>
      </c>
      <c r="E219" s="54" t="s">
        <v>38</v>
      </c>
      <c r="F219" s="54" t="s">
        <v>3</v>
      </c>
      <c r="G219" s="141"/>
      <c r="H219" s="141"/>
      <c r="I219" s="141"/>
      <c r="J219" s="71">
        <f>SUM(J220)</f>
        <v>299.89999999999998</v>
      </c>
    </row>
    <row r="220" spans="1:10" s="4" customFormat="1" ht="46.5" customHeight="1" x14ac:dyDescent="0.3">
      <c r="A220" s="65"/>
      <c r="B220" s="53" t="s">
        <v>225</v>
      </c>
      <c r="C220" s="54" t="s">
        <v>7</v>
      </c>
      <c r="D220" s="54" t="s">
        <v>27</v>
      </c>
      <c r="E220" s="54" t="s">
        <v>38</v>
      </c>
      <c r="F220" s="54" t="s">
        <v>226</v>
      </c>
      <c r="G220" s="141"/>
      <c r="H220" s="141"/>
      <c r="I220" s="141"/>
      <c r="J220" s="71">
        <f>SUM(J221)</f>
        <v>299.89999999999998</v>
      </c>
    </row>
    <row r="221" spans="1:10" s="24" customFormat="1" x14ac:dyDescent="0.3">
      <c r="A221" s="65"/>
      <c r="B221" s="53" t="s">
        <v>195</v>
      </c>
      <c r="C221" s="54" t="s">
        <v>7</v>
      </c>
      <c r="D221" s="54" t="s">
        <v>27</v>
      </c>
      <c r="E221" s="54" t="s">
        <v>38</v>
      </c>
      <c r="F221" s="54" t="s">
        <v>226</v>
      </c>
      <c r="G221" s="47" t="s">
        <v>194</v>
      </c>
      <c r="H221" s="47" t="s">
        <v>76</v>
      </c>
      <c r="I221" s="47" t="s">
        <v>21</v>
      </c>
      <c r="J221" s="71">
        <v>299.89999999999998</v>
      </c>
    </row>
    <row r="222" spans="1:10" s="1" customFormat="1" ht="31.5" x14ac:dyDescent="0.25">
      <c r="A222" s="65" t="s">
        <v>84</v>
      </c>
      <c r="B222" s="53" t="s">
        <v>40</v>
      </c>
      <c r="C222" s="54" t="s">
        <v>4</v>
      </c>
      <c r="D222" s="54" t="s">
        <v>39</v>
      </c>
      <c r="E222" s="54" t="s">
        <v>2</v>
      </c>
      <c r="F222" s="54" t="s">
        <v>3</v>
      </c>
      <c r="G222" s="145"/>
      <c r="H222" s="144"/>
      <c r="I222" s="146"/>
      <c r="J222" s="71">
        <f>SUM(J223)</f>
        <v>25691.8</v>
      </c>
    </row>
    <row r="223" spans="1:10" s="1" customFormat="1" ht="16.5" x14ac:dyDescent="0.25">
      <c r="A223" s="65" t="s">
        <v>150</v>
      </c>
      <c r="B223" s="53" t="s">
        <v>42</v>
      </c>
      <c r="C223" s="54" t="s">
        <v>4</v>
      </c>
      <c r="D223" s="54" t="s">
        <v>41</v>
      </c>
      <c r="E223" s="54" t="s">
        <v>2</v>
      </c>
      <c r="F223" s="54" t="s">
        <v>3</v>
      </c>
      <c r="G223" s="147"/>
      <c r="H223" s="148"/>
      <c r="I223" s="149"/>
      <c r="J223" s="71">
        <f>SUM(J224+J227+J232+J235+J238+J243)</f>
        <v>25691.8</v>
      </c>
    </row>
    <row r="224" spans="1:10" s="2" customFormat="1" ht="16.5" x14ac:dyDescent="0.25">
      <c r="A224" s="65" t="s">
        <v>151</v>
      </c>
      <c r="B224" s="98" t="s">
        <v>43</v>
      </c>
      <c r="C224" s="54" t="s">
        <v>4</v>
      </c>
      <c r="D224" s="54" t="s">
        <v>41</v>
      </c>
      <c r="E224" s="54" t="s">
        <v>1</v>
      </c>
      <c r="F224" s="54" t="s">
        <v>3</v>
      </c>
      <c r="G224" s="147"/>
      <c r="H224" s="148"/>
      <c r="I224" s="149"/>
      <c r="J224" s="71">
        <f>SUM(J225)</f>
        <v>14400.1</v>
      </c>
    </row>
    <row r="225" spans="1:13" s="4" customFormat="1" ht="31.5" x14ac:dyDescent="0.3">
      <c r="A225" s="65"/>
      <c r="B225" s="53" t="s">
        <v>45</v>
      </c>
      <c r="C225" s="54" t="s">
        <v>4</v>
      </c>
      <c r="D225" s="54" t="s">
        <v>41</v>
      </c>
      <c r="E225" s="54" t="s">
        <v>1</v>
      </c>
      <c r="F225" s="54" t="s">
        <v>44</v>
      </c>
      <c r="G225" s="138"/>
      <c r="H225" s="139"/>
      <c r="I225" s="140"/>
      <c r="J225" s="71">
        <f>SUM(J226)</f>
        <v>14400.1</v>
      </c>
    </row>
    <row r="226" spans="1:13" s="24" customFormat="1" x14ac:dyDescent="0.3">
      <c r="A226" s="65"/>
      <c r="B226" s="53" t="s">
        <v>195</v>
      </c>
      <c r="C226" s="54" t="s">
        <v>4</v>
      </c>
      <c r="D226" s="54" t="s">
        <v>41</v>
      </c>
      <c r="E226" s="54" t="s">
        <v>1</v>
      </c>
      <c r="F226" s="54" t="s">
        <v>44</v>
      </c>
      <c r="G226" s="47" t="s">
        <v>194</v>
      </c>
      <c r="H226" s="47" t="s">
        <v>76</v>
      </c>
      <c r="I226" s="47" t="s">
        <v>1</v>
      </c>
      <c r="J226" s="71">
        <v>14400.1</v>
      </c>
      <c r="K226" s="24">
        <v>50</v>
      </c>
      <c r="L226" s="24">
        <v>50</v>
      </c>
      <c r="M226" s="24">
        <v>50</v>
      </c>
    </row>
    <row r="227" spans="1:13" s="2" customFormat="1" ht="16.5" x14ac:dyDescent="0.25">
      <c r="A227" s="65" t="s">
        <v>152</v>
      </c>
      <c r="B227" s="98" t="s">
        <v>46</v>
      </c>
      <c r="C227" s="54" t="s">
        <v>4</v>
      </c>
      <c r="D227" s="54" t="s">
        <v>41</v>
      </c>
      <c r="E227" s="54" t="s">
        <v>7</v>
      </c>
      <c r="F227" s="54" t="s">
        <v>3</v>
      </c>
      <c r="G227" s="145"/>
      <c r="H227" s="144"/>
      <c r="I227" s="146"/>
      <c r="J227" s="71">
        <f>+J228+J230</f>
        <v>529.9</v>
      </c>
    </row>
    <row r="228" spans="1:13" s="4" customFormat="1" x14ac:dyDescent="0.3">
      <c r="A228" s="65"/>
      <c r="B228" s="53" t="s">
        <v>48</v>
      </c>
      <c r="C228" s="54" t="s">
        <v>4</v>
      </c>
      <c r="D228" s="54" t="s">
        <v>41</v>
      </c>
      <c r="E228" s="54" t="s">
        <v>7</v>
      </c>
      <c r="F228" s="54" t="s">
        <v>47</v>
      </c>
      <c r="G228" s="138"/>
      <c r="H228" s="139"/>
      <c r="I228" s="140"/>
      <c r="J228" s="71">
        <f>SUM(J229)</f>
        <v>499.9</v>
      </c>
    </row>
    <row r="229" spans="1:13" s="24" customFormat="1" ht="15.6" customHeight="1" x14ac:dyDescent="0.3">
      <c r="A229" s="65"/>
      <c r="B229" s="53" t="s">
        <v>195</v>
      </c>
      <c r="C229" s="54" t="s">
        <v>4</v>
      </c>
      <c r="D229" s="54" t="s">
        <v>41</v>
      </c>
      <c r="E229" s="54" t="s">
        <v>7</v>
      </c>
      <c r="F229" s="54" t="s">
        <v>47</v>
      </c>
      <c r="G229" s="47" t="s">
        <v>194</v>
      </c>
      <c r="H229" s="47" t="s">
        <v>76</v>
      </c>
      <c r="I229" s="47" t="s">
        <v>4</v>
      </c>
      <c r="J229" s="71">
        <v>499.9</v>
      </c>
    </row>
    <row r="230" spans="1:13" s="4" customFormat="1" ht="36.6" customHeight="1" x14ac:dyDescent="0.3">
      <c r="A230" s="65"/>
      <c r="B230" s="53" t="s">
        <v>297</v>
      </c>
      <c r="C230" s="54" t="s">
        <v>4</v>
      </c>
      <c r="D230" s="54" t="s">
        <v>41</v>
      </c>
      <c r="E230" s="54" t="s">
        <v>7</v>
      </c>
      <c r="F230" s="54" t="s">
        <v>320</v>
      </c>
      <c r="G230" s="132"/>
      <c r="H230" s="133"/>
      <c r="I230" s="134"/>
      <c r="J230" s="71">
        <f>+J231</f>
        <v>30</v>
      </c>
    </row>
    <row r="231" spans="1:13" s="24" customFormat="1" x14ac:dyDescent="0.3">
      <c r="A231" s="65"/>
      <c r="B231" s="53" t="s">
        <v>195</v>
      </c>
      <c r="C231" s="54" t="s">
        <v>4</v>
      </c>
      <c r="D231" s="54" t="s">
        <v>41</v>
      </c>
      <c r="E231" s="54" t="s">
        <v>7</v>
      </c>
      <c r="F231" s="54" t="s">
        <v>320</v>
      </c>
      <c r="G231" s="47" t="s">
        <v>194</v>
      </c>
      <c r="H231" s="47" t="s">
        <v>76</v>
      </c>
      <c r="I231" s="47" t="s">
        <v>4</v>
      </c>
      <c r="J231" s="71">
        <v>30</v>
      </c>
    </row>
    <row r="232" spans="1:13" s="2" customFormat="1" ht="16.5" x14ac:dyDescent="0.25">
      <c r="A232" s="65" t="s">
        <v>153</v>
      </c>
      <c r="B232" s="98" t="s">
        <v>49</v>
      </c>
      <c r="C232" s="54" t="s">
        <v>4</v>
      </c>
      <c r="D232" s="54" t="s">
        <v>41</v>
      </c>
      <c r="E232" s="54" t="s">
        <v>4</v>
      </c>
      <c r="F232" s="54" t="s">
        <v>3</v>
      </c>
      <c r="G232" s="145"/>
      <c r="H232" s="144"/>
      <c r="I232" s="146"/>
      <c r="J232" s="71">
        <f>SUM(J233)</f>
        <v>3949.5</v>
      </c>
    </row>
    <row r="233" spans="1:13" s="4" customFormat="1" ht="31.5" x14ac:dyDescent="0.3">
      <c r="A233" s="65"/>
      <c r="B233" s="53" t="s">
        <v>354</v>
      </c>
      <c r="C233" s="54" t="s">
        <v>4</v>
      </c>
      <c r="D233" s="54" t="s">
        <v>41</v>
      </c>
      <c r="E233" s="54" t="s">
        <v>4</v>
      </c>
      <c r="F233" s="54" t="s">
        <v>50</v>
      </c>
      <c r="G233" s="138"/>
      <c r="H233" s="139"/>
      <c r="I233" s="140"/>
      <c r="J233" s="71">
        <f>SUM(J234)</f>
        <v>3949.5</v>
      </c>
    </row>
    <row r="234" spans="1:13" s="24" customFormat="1" ht="15.6" customHeight="1" x14ac:dyDescent="0.3">
      <c r="A234" s="65"/>
      <c r="B234" s="53" t="s">
        <v>195</v>
      </c>
      <c r="C234" s="54" t="s">
        <v>4</v>
      </c>
      <c r="D234" s="54" t="s">
        <v>41</v>
      </c>
      <c r="E234" s="54" t="s">
        <v>4</v>
      </c>
      <c r="F234" s="54" t="s">
        <v>50</v>
      </c>
      <c r="G234" s="47" t="s">
        <v>194</v>
      </c>
      <c r="H234" s="47" t="s">
        <v>76</v>
      </c>
      <c r="I234" s="47" t="s">
        <v>4</v>
      </c>
      <c r="J234" s="71">
        <v>3949.5</v>
      </c>
    </row>
    <row r="235" spans="1:13" s="2" customFormat="1" ht="28.15" customHeight="1" x14ac:dyDescent="0.25">
      <c r="A235" s="65" t="s">
        <v>154</v>
      </c>
      <c r="B235" s="98" t="s">
        <v>51</v>
      </c>
      <c r="C235" s="54" t="s">
        <v>4</v>
      </c>
      <c r="D235" s="54" t="s">
        <v>41</v>
      </c>
      <c r="E235" s="54" t="s">
        <v>21</v>
      </c>
      <c r="F235" s="54" t="s">
        <v>3</v>
      </c>
      <c r="G235" s="141"/>
      <c r="H235" s="141"/>
      <c r="I235" s="141"/>
      <c r="J235" s="71">
        <f>SUM(J236)</f>
        <v>0</v>
      </c>
    </row>
    <row r="236" spans="1:13" s="4" customFormat="1" ht="31.5" x14ac:dyDescent="0.3">
      <c r="A236" s="65"/>
      <c r="B236" s="53" t="s">
        <v>53</v>
      </c>
      <c r="C236" s="54" t="s">
        <v>4</v>
      </c>
      <c r="D236" s="54" t="s">
        <v>41</v>
      </c>
      <c r="E236" s="54" t="s">
        <v>21</v>
      </c>
      <c r="F236" s="54" t="s">
        <v>52</v>
      </c>
      <c r="G236" s="141"/>
      <c r="H236" s="141"/>
      <c r="I236" s="141"/>
      <c r="J236" s="71">
        <f>SUM(J237)</f>
        <v>0</v>
      </c>
    </row>
    <row r="237" spans="1:13" s="24" customFormat="1" x14ac:dyDescent="0.3">
      <c r="A237" s="65"/>
      <c r="B237" s="53" t="s">
        <v>195</v>
      </c>
      <c r="C237" s="54" t="s">
        <v>4</v>
      </c>
      <c r="D237" s="54" t="s">
        <v>41</v>
      </c>
      <c r="E237" s="54" t="s">
        <v>21</v>
      </c>
      <c r="F237" s="54" t="s">
        <v>52</v>
      </c>
      <c r="G237" s="47" t="s">
        <v>194</v>
      </c>
      <c r="H237" s="47" t="s">
        <v>76</v>
      </c>
      <c r="I237" s="47" t="s">
        <v>4</v>
      </c>
      <c r="J237" s="71">
        <v>0</v>
      </c>
      <c r="K237" s="24">
        <v>161.5</v>
      </c>
      <c r="L237" s="24">
        <v>161.5</v>
      </c>
      <c r="M237" s="24">
        <v>161.5</v>
      </c>
    </row>
    <row r="238" spans="1:13" s="2" customFormat="1" ht="18.75" customHeight="1" x14ac:dyDescent="0.25">
      <c r="A238" s="65" t="s">
        <v>154</v>
      </c>
      <c r="B238" s="98" t="s">
        <v>54</v>
      </c>
      <c r="C238" s="54" t="s">
        <v>4</v>
      </c>
      <c r="D238" s="54" t="s">
        <v>41</v>
      </c>
      <c r="E238" s="54" t="s">
        <v>33</v>
      </c>
      <c r="F238" s="54" t="s">
        <v>3</v>
      </c>
      <c r="G238" s="145"/>
      <c r="H238" s="144"/>
      <c r="I238" s="146"/>
      <c r="J238" s="71">
        <f>+J239+J241</f>
        <v>642.6</v>
      </c>
    </row>
    <row r="239" spans="1:13" s="4" customFormat="1" x14ac:dyDescent="0.3">
      <c r="A239" s="65"/>
      <c r="B239" s="53" t="s">
        <v>56</v>
      </c>
      <c r="C239" s="54" t="s">
        <v>4</v>
      </c>
      <c r="D239" s="54" t="s">
        <v>41</v>
      </c>
      <c r="E239" s="54" t="s">
        <v>33</v>
      </c>
      <c r="F239" s="54" t="s">
        <v>55</v>
      </c>
      <c r="G239" s="138"/>
      <c r="H239" s="139"/>
      <c r="I239" s="140"/>
      <c r="J239" s="71">
        <f>+J240</f>
        <v>592.6</v>
      </c>
    </row>
    <row r="240" spans="1:13" s="24" customFormat="1" ht="31.5" x14ac:dyDescent="0.3">
      <c r="A240" s="65"/>
      <c r="B240" s="53" t="s">
        <v>197</v>
      </c>
      <c r="C240" s="54" t="s">
        <v>4</v>
      </c>
      <c r="D240" s="54" t="s">
        <v>41</v>
      </c>
      <c r="E240" s="54" t="s">
        <v>33</v>
      </c>
      <c r="F240" s="54" t="s">
        <v>55</v>
      </c>
      <c r="G240" s="47" t="s">
        <v>196</v>
      </c>
      <c r="H240" s="47" t="s">
        <v>76</v>
      </c>
      <c r="I240" s="47" t="s">
        <v>5</v>
      </c>
      <c r="J240" s="71">
        <v>592.6</v>
      </c>
    </row>
    <row r="241" spans="1:10" s="24" customFormat="1" ht="47.25" x14ac:dyDescent="0.3">
      <c r="A241" s="65"/>
      <c r="B241" s="53" t="s">
        <v>550</v>
      </c>
      <c r="C241" s="54" t="s">
        <v>4</v>
      </c>
      <c r="D241" s="54" t="s">
        <v>41</v>
      </c>
      <c r="E241" s="54" t="s">
        <v>33</v>
      </c>
      <c r="F241" s="54" t="s">
        <v>330</v>
      </c>
      <c r="G241" s="132"/>
      <c r="H241" s="133"/>
      <c r="I241" s="134"/>
      <c r="J241" s="71">
        <f>+J242</f>
        <v>50</v>
      </c>
    </row>
    <row r="242" spans="1:10" s="24" customFormat="1" ht="31.5" x14ac:dyDescent="0.3">
      <c r="A242" s="65"/>
      <c r="B242" s="53" t="s">
        <v>197</v>
      </c>
      <c r="C242" s="54" t="s">
        <v>4</v>
      </c>
      <c r="D242" s="54" t="s">
        <v>41</v>
      </c>
      <c r="E242" s="54" t="s">
        <v>33</v>
      </c>
      <c r="F242" s="54" t="s">
        <v>330</v>
      </c>
      <c r="G242" s="83" t="s">
        <v>196</v>
      </c>
      <c r="H242" s="83" t="s">
        <v>76</v>
      </c>
      <c r="I242" s="83" t="s">
        <v>5</v>
      </c>
      <c r="J242" s="71">
        <v>50</v>
      </c>
    </row>
    <row r="243" spans="1:10" s="24" customFormat="1" ht="33.75" x14ac:dyDescent="0.3">
      <c r="A243" s="65" t="s">
        <v>575</v>
      </c>
      <c r="B243" s="111" t="s">
        <v>511</v>
      </c>
      <c r="C243" s="54" t="s">
        <v>4</v>
      </c>
      <c r="D243" s="54" t="s">
        <v>41</v>
      </c>
      <c r="E243" s="54" t="s">
        <v>5</v>
      </c>
      <c r="F243" s="54" t="s">
        <v>3</v>
      </c>
      <c r="G243" s="138"/>
      <c r="H243" s="139"/>
      <c r="I243" s="140"/>
      <c r="J243" s="71">
        <f>J244</f>
        <v>6169.7</v>
      </c>
    </row>
    <row r="244" spans="1:10" s="24" customFormat="1" ht="48" x14ac:dyDescent="0.3">
      <c r="A244" s="65"/>
      <c r="B244" s="56" t="s">
        <v>631</v>
      </c>
      <c r="C244" s="54" t="s">
        <v>4</v>
      </c>
      <c r="D244" s="54" t="s">
        <v>41</v>
      </c>
      <c r="E244" s="54" t="s">
        <v>5</v>
      </c>
      <c r="F244" s="54" t="s">
        <v>70</v>
      </c>
      <c r="G244" s="47" t="s">
        <v>194</v>
      </c>
      <c r="H244" s="47" t="s">
        <v>90</v>
      </c>
      <c r="I244" s="47" t="s">
        <v>4</v>
      </c>
      <c r="J244" s="71">
        <v>6169.7</v>
      </c>
    </row>
    <row r="245" spans="1:10" s="1" customFormat="1" ht="30.75" customHeight="1" x14ac:dyDescent="0.25">
      <c r="A245" s="65" t="s">
        <v>86</v>
      </c>
      <c r="B245" s="53" t="s">
        <v>57</v>
      </c>
      <c r="C245" s="54" t="s">
        <v>21</v>
      </c>
      <c r="D245" s="54" t="s">
        <v>39</v>
      </c>
      <c r="E245" s="54" t="s">
        <v>2</v>
      </c>
      <c r="F245" s="54" t="s">
        <v>3</v>
      </c>
      <c r="G245" s="102"/>
      <c r="H245" s="103"/>
      <c r="I245" s="104"/>
      <c r="J245" s="71">
        <f>SUM(J246)</f>
        <v>13892.7</v>
      </c>
    </row>
    <row r="246" spans="1:10" s="1" customFormat="1" ht="33.6" customHeight="1" x14ac:dyDescent="0.25">
      <c r="A246" s="65" t="s">
        <v>155</v>
      </c>
      <c r="B246" s="53" t="s">
        <v>58</v>
      </c>
      <c r="C246" s="54" t="s">
        <v>21</v>
      </c>
      <c r="D246" s="54" t="s">
        <v>41</v>
      </c>
      <c r="E246" s="54" t="s">
        <v>2</v>
      </c>
      <c r="F246" s="54" t="s">
        <v>3</v>
      </c>
      <c r="G246" s="105"/>
      <c r="H246" s="106"/>
      <c r="I246" s="107"/>
      <c r="J246" s="71">
        <f>++J247+J250+J256+J252+J254</f>
        <v>13892.7</v>
      </c>
    </row>
    <row r="247" spans="1:10" s="2" customFormat="1" ht="48.6" customHeight="1" x14ac:dyDescent="0.25">
      <c r="A247" s="65" t="s">
        <v>156</v>
      </c>
      <c r="B247" s="98" t="s">
        <v>59</v>
      </c>
      <c r="C247" s="54" t="s">
        <v>21</v>
      </c>
      <c r="D247" s="54" t="s">
        <v>41</v>
      </c>
      <c r="E247" s="54" t="s">
        <v>1</v>
      </c>
      <c r="F247" s="54" t="s">
        <v>3</v>
      </c>
      <c r="G247" s="95"/>
      <c r="H247" s="96"/>
      <c r="I247" s="97"/>
      <c r="J247" s="71">
        <f>SUM(J248)</f>
        <v>0</v>
      </c>
    </row>
    <row r="248" spans="1:10" s="4" customFormat="1" ht="31.15" customHeight="1" x14ac:dyDescent="0.3">
      <c r="A248" s="65"/>
      <c r="B248" s="53" t="s">
        <v>61</v>
      </c>
      <c r="C248" s="54" t="s">
        <v>21</v>
      </c>
      <c r="D248" s="54" t="s">
        <v>41</v>
      </c>
      <c r="E248" s="54" t="s">
        <v>1</v>
      </c>
      <c r="F248" s="54" t="s">
        <v>60</v>
      </c>
      <c r="G248" s="95"/>
      <c r="H248" s="96"/>
      <c r="I248" s="97"/>
      <c r="J248" s="71">
        <f>SUM(J249)</f>
        <v>0</v>
      </c>
    </row>
    <row r="249" spans="1:10" s="24" customFormat="1" ht="17.45" customHeight="1" x14ac:dyDescent="0.3">
      <c r="A249" s="65"/>
      <c r="B249" s="53" t="s">
        <v>190</v>
      </c>
      <c r="C249" s="54" t="s">
        <v>21</v>
      </c>
      <c r="D249" s="54" t="s">
        <v>41</v>
      </c>
      <c r="E249" s="54" t="s">
        <v>1</v>
      </c>
      <c r="F249" s="54" t="s">
        <v>60</v>
      </c>
      <c r="G249" s="47" t="s">
        <v>191</v>
      </c>
      <c r="H249" s="47" t="s">
        <v>21</v>
      </c>
      <c r="I249" s="47" t="s">
        <v>88</v>
      </c>
      <c r="J249" s="71"/>
    </row>
    <row r="250" spans="1:10" s="24" customFormat="1" ht="97.15" customHeight="1" x14ac:dyDescent="0.3">
      <c r="A250" s="65" t="s">
        <v>329</v>
      </c>
      <c r="B250" s="98" t="s">
        <v>327</v>
      </c>
      <c r="C250" s="54" t="s">
        <v>21</v>
      </c>
      <c r="D250" s="60" t="s">
        <v>41</v>
      </c>
      <c r="E250" s="47" t="s">
        <v>7</v>
      </c>
      <c r="F250" s="51" t="s">
        <v>3</v>
      </c>
      <c r="G250" s="47"/>
      <c r="H250" s="47"/>
      <c r="I250" s="47"/>
      <c r="J250" s="71">
        <f>+J251</f>
        <v>0</v>
      </c>
    </row>
    <row r="251" spans="1:10" s="24" customFormat="1" ht="46.9" customHeight="1" x14ac:dyDescent="0.3">
      <c r="A251" s="65"/>
      <c r="B251" s="53" t="s">
        <v>632</v>
      </c>
      <c r="C251" s="47" t="s">
        <v>21</v>
      </c>
      <c r="D251" s="79" t="s">
        <v>41</v>
      </c>
      <c r="E251" s="54" t="s">
        <v>7</v>
      </c>
      <c r="F251" s="61" t="s">
        <v>60</v>
      </c>
      <c r="G251" s="54" t="s">
        <v>191</v>
      </c>
      <c r="H251" s="47" t="s">
        <v>21</v>
      </c>
      <c r="I251" s="47" t="s">
        <v>88</v>
      </c>
      <c r="J251" s="71">
        <v>0</v>
      </c>
    </row>
    <row r="252" spans="1:10" s="24" customFormat="1" ht="78.75" x14ac:dyDescent="0.3">
      <c r="A252" s="65" t="s">
        <v>156</v>
      </c>
      <c r="B252" s="98" t="s">
        <v>385</v>
      </c>
      <c r="C252" s="54" t="s">
        <v>21</v>
      </c>
      <c r="D252" s="60" t="s">
        <v>41</v>
      </c>
      <c r="E252" s="47" t="s">
        <v>4</v>
      </c>
      <c r="F252" s="51" t="s">
        <v>3</v>
      </c>
      <c r="G252" s="95"/>
      <c r="H252" s="96"/>
      <c r="I252" s="97"/>
      <c r="J252" s="71">
        <f>+J253</f>
        <v>13892.7</v>
      </c>
    </row>
    <row r="253" spans="1:10" s="24" customFormat="1" ht="27.75" customHeight="1" x14ac:dyDescent="0.3">
      <c r="A253" s="65"/>
      <c r="B253" s="53" t="s">
        <v>633</v>
      </c>
      <c r="C253" s="47" t="s">
        <v>21</v>
      </c>
      <c r="D253" s="79" t="s">
        <v>41</v>
      </c>
      <c r="E253" s="54" t="s">
        <v>4</v>
      </c>
      <c r="F253" s="61" t="s">
        <v>60</v>
      </c>
      <c r="G253" s="54" t="s">
        <v>191</v>
      </c>
      <c r="H253" s="47" t="s">
        <v>21</v>
      </c>
      <c r="I253" s="47" t="s">
        <v>88</v>
      </c>
      <c r="J253" s="71">
        <v>13892.7</v>
      </c>
    </row>
    <row r="254" spans="1:10" s="24" customFormat="1" ht="63" x14ac:dyDescent="0.3">
      <c r="A254" s="65" t="s">
        <v>387</v>
      </c>
      <c r="B254" s="98" t="s">
        <v>386</v>
      </c>
      <c r="C254" s="54" t="s">
        <v>21</v>
      </c>
      <c r="D254" s="60" t="s">
        <v>41</v>
      </c>
      <c r="E254" s="47" t="s">
        <v>21</v>
      </c>
      <c r="F254" s="51" t="s">
        <v>3</v>
      </c>
      <c r="G254" s="47"/>
      <c r="H254" s="47"/>
      <c r="I254" s="47"/>
      <c r="J254" s="71">
        <f>+J255</f>
        <v>0</v>
      </c>
    </row>
    <row r="255" spans="1:10" s="24" customFormat="1" ht="47.25" x14ac:dyDescent="0.3">
      <c r="A255" s="65"/>
      <c r="B255" s="53" t="s">
        <v>632</v>
      </c>
      <c r="C255" s="47" t="s">
        <v>21</v>
      </c>
      <c r="D255" s="79" t="s">
        <v>41</v>
      </c>
      <c r="E255" s="54" t="s">
        <v>21</v>
      </c>
      <c r="F255" s="61" t="s">
        <v>60</v>
      </c>
      <c r="G255" s="54" t="s">
        <v>191</v>
      </c>
      <c r="H255" s="47" t="s">
        <v>21</v>
      </c>
      <c r="I255" s="47" t="s">
        <v>88</v>
      </c>
      <c r="J255" s="71"/>
    </row>
    <row r="256" spans="1:10" s="24" customFormat="1" ht="56.45" customHeight="1" x14ac:dyDescent="0.3">
      <c r="A256" s="65" t="s">
        <v>383</v>
      </c>
      <c r="B256" s="98" t="s">
        <v>384</v>
      </c>
      <c r="C256" s="54" t="s">
        <v>21</v>
      </c>
      <c r="D256" s="60" t="s">
        <v>41</v>
      </c>
      <c r="E256" s="47" t="s">
        <v>33</v>
      </c>
      <c r="F256" s="51" t="s">
        <v>3</v>
      </c>
      <c r="G256" s="47"/>
      <c r="H256" s="47"/>
      <c r="I256" s="47"/>
      <c r="J256" s="71">
        <f>+J257</f>
        <v>0</v>
      </c>
    </row>
    <row r="257" spans="1:14" s="24" customFormat="1" ht="61.9" customHeight="1" x14ac:dyDescent="0.3">
      <c r="A257" s="65"/>
      <c r="B257" s="53" t="s">
        <v>634</v>
      </c>
      <c r="C257" s="47" t="s">
        <v>21</v>
      </c>
      <c r="D257" s="79" t="s">
        <v>41</v>
      </c>
      <c r="E257" s="54" t="s">
        <v>33</v>
      </c>
      <c r="F257" s="61" t="s">
        <v>399</v>
      </c>
      <c r="G257" s="54" t="s">
        <v>187</v>
      </c>
      <c r="H257" s="47" t="s">
        <v>21</v>
      </c>
      <c r="I257" s="47" t="s">
        <v>88</v>
      </c>
      <c r="J257" s="71"/>
    </row>
    <row r="258" spans="1:14" s="1" customFormat="1" ht="63" x14ac:dyDescent="0.25">
      <c r="A258" s="65" t="s">
        <v>23</v>
      </c>
      <c r="B258" s="53" t="s">
        <v>62</v>
      </c>
      <c r="C258" s="54" t="s">
        <v>33</v>
      </c>
      <c r="D258" s="54" t="s">
        <v>39</v>
      </c>
      <c r="E258" s="54" t="s">
        <v>2</v>
      </c>
      <c r="F258" s="54" t="s">
        <v>3</v>
      </c>
      <c r="G258" s="141"/>
      <c r="H258" s="141"/>
      <c r="I258" s="141"/>
      <c r="J258" s="71">
        <f>SUM(J259)</f>
        <v>8725</v>
      </c>
    </row>
    <row r="259" spans="1:14" s="1" customFormat="1" ht="47.25" x14ac:dyDescent="0.25">
      <c r="A259" s="65" t="s">
        <v>157</v>
      </c>
      <c r="B259" s="53" t="s">
        <v>63</v>
      </c>
      <c r="C259" s="47" t="s">
        <v>33</v>
      </c>
      <c r="D259" s="47" t="s">
        <v>41</v>
      </c>
      <c r="E259" s="47" t="s">
        <v>2</v>
      </c>
      <c r="F259" s="47" t="s">
        <v>3</v>
      </c>
      <c r="G259" s="141"/>
      <c r="H259" s="141"/>
      <c r="I259" s="141"/>
      <c r="J259" s="71">
        <f>+J260+J266+J263</f>
        <v>8725</v>
      </c>
    </row>
    <row r="260" spans="1:14" s="2" customFormat="1" ht="47.25" x14ac:dyDescent="0.25">
      <c r="A260" s="65" t="s">
        <v>158</v>
      </c>
      <c r="B260" s="98" t="s">
        <v>64</v>
      </c>
      <c r="C260" s="47" t="s">
        <v>33</v>
      </c>
      <c r="D260" s="47" t="s">
        <v>41</v>
      </c>
      <c r="E260" s="47" t="s">
        <v>1</v>
      </c>
      <c r="F260" s="47" t="s">
        <v>3</v>
      </c>
      <c r="G260" s="141"/>
      <c r="H260" s="141"/>
      <c r="I260" s="141"/>
      <c r="J260" s="71">
        <f>SUM(J261)</f>
        <v>8575</v>
      </c>
      <c r="K260" s="23">
        <f t="shared" ref="K260:N260" si="4">SUM(K261)</f>
        <v>0</v>
      </c>
      <c r="L260" s="23">
        <f t="shared" si="4"/>
        <v>0</v>
      </c>
      <c r="M260" s="23">
        <f t="shared" si="4"/>
        <v>0</v>
      </c>
      <c r="N260" s="23">
        <f t="shared" si="4"/>
        <v>0</v>
      </c>
    </row>
    <row r="261" spans="1:14" s="4" customFormat="1" ht="47.25" x14ac:dyDescent="0.3">
      <c r="A261" s="65"/>
      <c r="B261" s="53" t="s">
        <v>66</v>
      </c>
      <c r="C261" s="47" t="s">
        <v>33</v>
      </c>
      <c r="D261" s="47" t="s">
        <v>41</v>
      </c>
      <c r="E261" s="47" t="s">
        <v>1</v>
      </c>
      <c r="F261" s="47" t="s">
        <v>65</v>
      </c>
      <c r="G261" s="141"/>
      <c r="H261" s="141"/>
      <c r="I261" s="141"/>
      <c r="J261" s="71">
        <f>J262</f>
        <v>8575</v>
      </c>
    </row>
    <row r="262" spans="1:14" s="24" customFormat="1" x14ac:dyDescent="0.3">
      <c r="A262" s="65"/>
      <c r="B262" s="53" t="s">
        <v>359</v>
      </c>
      <c r="C262" s="47" t="s">
        <v>33</v>
      </c>
      <c r="D262" s="47" t="s">
        <v>41</v>
      </c>
      <c r="E262" s="47" t="s">
        <v>1</v>
      </c>
      <c r="F262" s="47" t="s">
        <v>65</v>
      </c>
      <c r="G262" s="47" t="s">
        <v>198</v>
      </c>
      <c r="H262" s="47" t="s">
        <v>4</v>
      </c>
      <c r="I262" s="47" t="s">
        <v>76</v>
      </c>
      <c r="J262" s="71">
        <v>8575</v>
      </c>
    </row>
    <row r="263" spans="1:14" s="24" customFormat="1" ht="33" x14ac:dyDescent="0.3">
      <c r="A263" s="65"/>
      <c r="B263" s="99" t="s">
        <v>529</v>
      </c>
      <c r="C263" s="47" t="s">
        <v>33</v>
      </c>
      <c r="D263" s="47" t="s">
        <v>41</v>
      </c>
      <c r="E263" s="47" t="s">
        <v>7</v>
      </c>
      <c r="F263" s="47" t="s">
        <v>3</v>
      </c>
      <c r="G263" s="102"/>
      <c r="H263" s="103"/>
      <c r="I263" s="104"/>
      <c r="J263" s="71">
        <f>+J264</f>
        <v>150</v>
      </c>
    </row>
    <row r="264" spans="1:14" s="24" customFormat="1" x14ac:dyDescent="0.3">
      <c r="A264" s="65"/>
      <c r="B264" s="53" t="s">
        <v>530</v>
      </c>
      <c r="C264" s="47" t="s">
        <v>33</v>
      </c>
      <c r="D264" s="47" t="s">
        <v>41</v>
      </c>
      <c r="E264" s="47" t="s">
        <v>7</v>
      </c>
      <c r="F264" s="47" t="s">
        <v>531</v>
      </c>
      <c r="G264" s="105"/>
      <c r="H264" s="106"/>
      <c r="I264" s="107"/>
      <c r="J264" s="71">
        <v>150</v>
      </c>
    </row>
    <row r="265" spans="1:14" s="24" customFormat="1" x14ac:dyDescent="0.3">
      <c r="A265" s="65"/>
      <c r="B265" s="53" t="s">
        <v>635</v>
      </c>
      <c r="C265" s="47" t="s">
        <v>33</v>
      </c>
      <c r="D265" s="47" t="s">
        <v>41</v>
      </c>
      <c r="E265" s="47" t="s">
        <v>7</v>
      </c>
      <c r="F265" s="47" t="s">
        <v>531</v>
      </c>
      <c r="G265" s="47" t="s">
        <v>187</v>
      </c>
      <c r="H265" s="47" t="s">
        <v>7</v>
      </c>
      <c r="I265" s="47" t="s">
        <v>21</v>
      </c>
      <c r="J265" s="71">
        <v>150</v>
      </c>
    </row>
    <row r="266" spans="1:14" s="24" customFormat="1" ht="47.25" x14ac:dyDescent="0.3">
      <c r="A266" s="65" t="s">
        <v>398</v>
      </c>
      <c r="B266" s="98" t="s">
        <v>397</v>
      </c>
      <c r="C266" s="47" t="s">
        <v>33</v>
      </c>
      <c r="D266" s="47" t="s">
        <v>41</v>
      </c>
      <c r="E266" s="47" t="s">
        <v>4</v>
      </c>
      <c r="F266" s="47" t="s">
        <v>3</v>
      </c>
      <c r="G266" s="132"/>
      <c r="H266" s="133"/>
      <c r="I266" s="134"/>
      <c r="J266" s="71">
        <f>+J267</f>
        <v>0</v>
      </c>
    </row>
    <row r="267" spans="1:14" s="24" customFormat="1" ht="31.5" x14ac:dyDescent="0.3">
      <c r="A267" s="65"/>
      <c r="B267" s="53" t="s">
        <v>636</v>
      </c>
      <c r="C267" s="47" t="s">
        <v>33</v>
      </c>
      <c r="D267" s="47" t="s">
        <v>41</v>
      </c>
      <c r="E267" s="47" t="s">
        <v>4</v>
      </c>
      <c r="F267" s="47" t="s">
        <v>70</v>
      </c>
      <c r="G267" s="47" t="s">
        <v>187</v>
      </c>
      <c r="H267" s="47" t="s">
        <v>4</v>
      </c>
      <c r="I267" s="47" t="s">
        <v>76</v>
      </c>
      <c r="J267" s="71">
        <v>0</v>
      </c>
    </row>
    <row r="268" spans="1:14" s="1" customFormat="1" ht="31.5" x14ac:dyDescent="0.25">
      <c r="A268" s="65" t="s">
        <v>159</v>
      </c>
      <c r="B268" s="53" t="s">
        <v>67</v>
      </c>
      <c r="C268" s="47" t="s">
        <v>5</v>
      </c>
      <c r="D268" s="47" t="s">
        <v>39</v>
      </c>
      <c r="E268" s="47" t="s">
        <v>2</v>
      </c>
      <c r="F268" s="47" t="s">
        <v>3</v>
      </c>
      <c r="G268" s="141"/>
      <c r="H268" s="141"/>
      <c r="I268" s="141"/>
      <c r="J268" s="71">
        <f>SUM(J269)</f>
        <v>8213.6</v>
      </c>
    </row>
    <row r="269" spans="1:14" s="1" customFormat="1" ht="16.5" x14ac:dyDescent="0.25">
      <c r="A269" s="65" t="s">
        <v>160</v>
      </c>
      <c r="B269" s="53" t="s">
        <v>69</v>
      </c>
      <c r="C269" s="47" t="s">
        <v>5</v>
      </c>
      <c r="D269" s="47" t="s">
        <v>41</v>
      </c>
      <c r="E269" s="47" t="s">
        <v>2</v>
      </c>
      <c r="F269" s="47" t="s">
        <v>68</v>
      </c>
      <c r="G269" s="141"/>
      <c r="H269" s="141"/>
      <c r="I269" s="141"/>
      <c r="J269" s="71">
        <f>SUM(J270+J276+J280+J283+J286)</f>
        <v>8213.6</v>
      </c>
    </row>
    <row r="270" spans="1:14" s="9" customFormat="1" ht="31.5" x14ac:dyDescent="0.3">
      <c r="A270" s="65" t="s">
        <v>161</v>
      </c>
      <c r="B270" s="98" t="s">
        <v>263</v>
      </c>
      <c r="C270" s="47" t="s">
        <v>5</v>
      </c>
      <c r="D270" s="47" t="s">
        <v>41</v>
      </c>
      <c r="E270" s="47" t="s">
        <v>1</v>
      </c>
      <c r="F270" s="47" t="s">
        <v>3</v>
      </c>
      <c r="G270" s="141"/>
      <c r="H270" s="141"/>
      <c r="I270" s="141"/>
      <c r="J270" s="71">
        <f>SUM(J271+J273)</f>
        <v>423.3</v>
      </c>
    </row>
    <row r="271" spans="1:14" s="4" customFormat="1" x14ac:dyDescent="0.3">
      <c r="A271" s="65"/>
      <c r="B271" s="53" t="s">
        <v>71</v>
      </c>
      <c r="C271" s="47" t="s">
        <v>5</v>
      </c>
      <c r="D271" s="47" t="s">
        <v>41</v>
      </c>
      <c r="E271" s="47" t="s">
        <v>1</v>
      </c>
      <c r="F271" s="47" t="s">
        <v>70</v>
      </c>
      <c r="G271" s="141"/>
      <c r="H271" s="141"/>
      <c r="I271" s="141"/>
      <c r="J271" s="71">
        <f>SUM(J272)</f>
        <v>423.3</v>
      </c>
    </row>
    <row r="272" spans="1:14" s="24" customFormat="1" ht="19.5" customHeight="1" x14ac:dyDescent="0.3">
      <c r="A272" s="65"/>
      <c r="B272" s="53" t="s">
        <v>186</v>
      </c>
      <c r="C272" s="47" t="s">
        <v>5</v>
      </c>
      <c r="D272" s="47" t="s">
        <v>41</v>
      </c>
      <c r="E272" s="47" t="s">
        <v>1</v>
      </c>
      <c r="F272" s="47" t="s">
        <v>70</v>
      </c>
      <c r="G272" s="47" t="s">
        <v>187</v>
      </c>
      <c r="H272" s="47" t="s">
        <v>1</v>
      </c>
      <c r="I272" s="47" t="s">
        <v>90</v>
      </c>
      <c r="J272" s="71">
        <v>423.3</v>
      </c>
    </row>
    <row r="273" spans="1:13" s="4" customFormat="1" ht="19.5" customHeight="1" x14ac:dyDescent="0.3">
      <c r="A273" s="65"/>
      <c r="B273" s="53" t="s">
        <v>446</v>
      </c>
      <c r="C273" s="47" t="s">
        <v>5</v>
      </c>
      <c r="D273" s="47" t="s">
        <v>41</v>
      </c>
      <c r="E273" s="47" t="s">
        <v>1</v>
      </c>
      <c r="F273" s="47" t="s">
        <v>475</v>
      </c>
      <c r="G273" s="132"/>
      <c r="H273" s="133"/>
      <c r="I273" s="134"/>
      <c r="J273" s="71">
        <f>J274+J275</f>
        <v>0</v>
      </c>
    </row>
    <row r="274" spans="1:13" s="39" customFormat="1" ht="17.25" customHeight="1" x14ac:dyDescent="0.3">
      <c r="A274" s="65"/>
      <c r="B274" s="53" t="s">
        <v>267</v>
      </c>
      <c r="C274" s="47" t="s">
        <v>5</v>
      </c>
      <c r="D274" s="47" t="s">
        <v>41</v>
      </c>
      <c r="E274" s="47" t="s">
        <v>1</v>
      </c>
      <c r="F274" s="47" t="s">
        <v>475</v>
      </c>
      <c r="G274" s="47" t="s">
        <v>187</v>
      </c>
      <c r="H274" s="47" t="s">
        <v>1</v>
      </c>
      <c r="I274" s="47" t="s">
        <v>90</v>
      </c>
      <c r="J274" s="71">
        <v>0</v>
      </c>
    </row>
    <row r="275" spans="1:13" s="39" customFormat="1" ht="15" customHeight="1" x14ac:dyDescent="0.3">
      <c r="A275" s="65"/>
      <c r="B275" s="53" t="s">
        <v>268</v>
      </c>
      <c r="C275" s="47" t="s">
        <v>5</v>
      </c>
      <c r="D275" s="47" t="s">
        <v>41</v>
      </c>
      <c r="E275" s="47" t="s">
        <v>1</v>
      </c>
      <c r="F275" s="47" t="s">
        <v>475</v>
      </c>
      <c r="G275" s="47" t="s">
        <v>187</v>
      </c>
      <c r="H275" s="47" t="s">
        <v>1</v>
      </c>
      <c r="I275" s="47" t="s">
        <v>90</v>
      </c>
      <c r="J275" s="71">
        <v>0</v>
      </c>
    </row>
    <row r="276" spans="1:13" s="9" customFormat="1" ht="18.75" x14ac:dyDescent="0.3">
      <c r="A276" s="65" t="s">
        <v>261</v>
      </c>
      <c r="B276" s="98" t="s">
        <v>264</v>
      </c>
      <c r="C276" s="47" t="s">
        <v>5</v>
      </c>
      <c r="D276" s="47" t="s">
        <v>41</v>
      </c>
      <c r="E276" s="47" t="s">
        <v>7</v>
      </c>
      <c r="F276" s="47" t="s">
        <v>3</v>
      </c>
      <c r="G276" s="141"/>
      <c r="H276" s="141"/>
      <c r="I276" s="141"/>
      <c r="J276" s="71">
        <f>SUM(J277)</f>
        <v>3590.3</v>
      </c>
    </row>
    <row r="277" spans="1:13" s="4" customFormat="1" x14ac:dyDescent="0.3">
      <c r="A277" s="65"/>
      <c r="B277" s="53" t="s">
        <v>71</v>
      </c>
      <c r="C277" s="47" t="s">
        <v>5</v>
      </c>
      <c r="D277" s="47" t="s">
        <v>41</v>
      </c>
      <c r="E277" s="47" t="s">
        <v>7</v>
      </c>
      <c r="F277" s="47" t="s">
        <v>70</v>
      </c>
      <c r="G277" s="141"/>
      <c r="H277" s="141"/>
      <c r="I277" s="141"/>
      <c r="J277" s="71">
        <f>SUM(J278+J279)</f>
        <v>3590.3</v>
      </c>
    </row>
    <row r="278" spans="1:13" s="24" customFormat="1" x14ac:dyDescent="0.3">
      <c r="A278" s="65"/>
      <c r="B278" s="53" t="s">
        <v>186</v>
      </c>
      <c r="C278" s="47" t="s">
        <v>5</v>
      </c>
      <c r="D278" s="47" t="s">
        <v>41</v>
      </c>
      <c r="E278" s="47" t="s">
        <v>7</v>
      </c>
      <c r="F278" s="47" t="s">
        <v>70</v>
      </c>
      <c r="G278" s="47" t="s">
        <v>187</v>
      </c>
      <c r="H278" s="47" t="s">
        <v>1</v>
      </c>
      <c r="I278" s="47" t="s">
        <v>90</v>
      </c>
      <c r="J278" s="71">
        <v>3493.4</v>
      </c>
      <c r="K278" s="24">
        <v>2700</v>
      </c>
      <c r="L278" s="24">
        <v>1000</v>
      </c>
      <c r="M278" s="24">
        <v>1000</v>
      </c>
    </row>
    <row r="279" spans="1:13" s="39" customFormat="1" x14ac:dyDescent="0.3">
      <c r="A279" s="65"/>
      <c r="B279" s="53" t="s">
        <v>190</v>
      </c>
      <c r="C279" s="47" t="s">
        <v>5</v>
      </c>
      <c r="D279" s="47" t="s">
        <v>41</v>
      </c>
      <c r="E279" s="47" t="s">
        <v>7</v>
      </c>
      <c r="F279" s="47" t="s">
        <v>70</v>
      </c>
      <c r="G279" s="79" t="s">
        <v>191</v>
      </c>
      <c r="H279" s="47" t="s">
        <v>1</v>
      </c>
      <c r="I279" s="51" t="s">
        <v>90</v>
      </c>
      <c r="J279" s="71">
        <v>96.9</v>
      </c>
    </row>
    <row r="280" spans="1:13" s="24" customFormat="1" ht="47.25" x14ac:dyDescent="0.3">
      <c r="A280" s="65" t="s">
        <v>266</v>
      </c>
      <c r="B280" s="98" t="s">
        <v>310</v>
      </c>
      <c r="C280" s="47" t="s">
        <v>5</v>
      </c>
      <c r="D280" s="47" t="s">
        <v>41</v>
      </c>
      <c r="E280" s="47" t="s">
        <v>4</v>
      </c>
      <c r="F280" s="47" t="s">
        <v>3</v>
      </c>
      <c r="G280" s="132"/>
      <c r="H280" s="133"/>
      <c r="I280" s="134"/>
      <c r="J280" s="71">
        <f t="shared" ref="J280:J281" si="5">J281</f>
        <v>4200</v>
      </c>
    </row>
    <row r="281" spans="1:13" s="24" customFormat="1" x14ac:dyDescent="0.3">
      <c r="A281" s="65"/>
      <c r="B281" s="53" t="s">
        <v>71</v>
      </c>
      <c r="C281" s="47" t="s">
        <v>5</v>
      </c>
      <c r="D281" s="47" t="s">
        <v>41</v>
      </c>
      <c r="E281" s="47" t="s">
        <v>4</v>
      </c>
      <c r="F281" s="47" t="s">
        <v>70</v>
      </c>
      <c r="G281" s="132"/>
      <c r="H281" s="133"/>
      <c r="I281" s="134"/>
      <c r="J281" s="71">
        <f t="shared" si="5"/>
        <v>4200</v>
      </c>
    </row>
    <row r="282" spans="1:13" s="24" customFormat="1" x14ac:dyDescent="0.3">
      <c r="A282" s="65"/>
      <c r="B282" s="53" t="s">
        <v>190</v>
      </c>
      <c r="C282" s="47" t="s">
        <v>5</v>
      </c>
      <c r="D282" s="47" t="s">
        <v>41</v>
      </c>
      <c r="E282" s="47" t="s">
        <v>4</v>
      </c>
      <c r="F282" s="47" t="s">
        <v>70</v>
      </c>
      <c r="G282" s="47" t="s">
        <v>191</v>
      </c>
      <c r="H282" s="47" t="s">
        <v>21</v>
      </c>
      <c r="I282" s="47" t="s">
        <v>37</v>
      </c>
      <c r="J282" s="71">
        <v>4200</v>
      </c>
    </row>
    <row r="283" spans="1:13" s="12" customFormat="1" ht="1.1499999999999999" customHeight="1" x14ac:dyDescent="0.3">
      <c r="A283" s="65" t="s">
        <v>309</v>
      </c>
      <c r="B283" s="98" t="s">
        <v>265</v>
      </c>
      <c r="C283" s="47" t="s">
        <v>5</v>
      </c>
      <c r="D283" s="47" t="s">
        <v>41</v>
      </c>
      <c r="E283" s="47" t="s">
        <v>33</v>
      </c>
      <c r="F283" s="47" t="s">
        <v>3</v>
      </c>
      <c r="G283" s="132"/>
      <c r="H283" s="133"/>
      <c r="I283" s="134"/>
      <c r="J283" s="71">
        <f>SUM(J284)</f>
        <v>0</v>
      </c>
    </row>
    <row r="284" spans="1:13" s="4" customFormat="1" ht="33.6" customHeight="1" x14ac:dyDescent="0.3">
      <c r="A284" s="65"/>
      <c r="B284" s="53" t="s">
        <v>252</v>
      </c>
      <c r="C284" s="47" t="s">
        <v>5</v>
      </c>
      <c r="D284" s="47" t="s">
        <v>41</v>
      </c>
      <c r="E284" s="47" t="s">
        <v>33</v>
      </c>
      <c r="F284" s="47" t="s">
        <v>251</v>
      </c>
      <c r="G284" s="138"/>
      <c r="H284" s="139"/>
      <c r="I284" s="140"/>
      <c r="J284" s="71">
        <f>SUM(J285)</f>
        <v>0</v>
      </c>
    </row>
    <row r="285" spans="1:13" s="24" customFormat="1" x14ac:dyDescent="0.3">
      <c r="A285" s="65"/>
      <c r="B285" s="53" t="s">
        <v>199</v>
      </c>
      <c r="C285" s="47" t="s">
        <v>5</v>
      </c>
      <c r="D285" s="47" t="s">
        <v>41</v>
      </c>
      <c r="E285" s="47" t="s">
        <v>33</v>
      </c>
      <c r="F285" s="47" t="s">
        <v>251</v>
      </c>
      <c r="G285" s="57" t="s">
        <v>198</v>
      </c>
      <c r="H285" s="57" t="s">
        <v>21</v>
      </c>
      <c r="I285" s="57" t="s">
        <v>88</v>
      </c>
      <c r="J285" s="71"/>
    </row>
    <row r="286" spans="1:13" s="24" customFormat="1" ht="48.6" customHeight="1" x14ac:dyDescent="0.3">
      <c r="A286" s="65" t="s">
        <v>576</v>
      </c>
      <c r="B286" s="98" t="s">
        <v>440</v>
      </c>
      <c r="C286" s="47" t="s">
        <v>5</v>
      </c>
      <c r="D286" s="47" t="s">
        <v>41</v>
      </c>
      <c r="E286" s="47" t="s">
        <v>5</v>
      </c>
      <c r="F286" s="47" t="s">
        <v>3</v>
      </c>
      <c r="G286" s="132"/>
      <c r="H286" s="133"/>
      <c r="I286" s="134"/>
      <c r="J286" s="71">
        <f t="shared" ref="J286:J287" si="6">J287</f>
        <v>0</v>
      </c>
    </row>
    <row r="287" spans="1:13" s="24" customFormat="1" ht="16.899999999999999" customHeight="1" x14ac:dyDescent="0.3">
      <c r="A287" s="65"/>
      <c r="B287" s="53" t="s">
        <v>71</v>
      </c>
      <c r="C287" s="47" t="s">
        <v>5</v>
      </c>
      <c r="D287" s="47" t="s">
        <v>41</v>
      </c>
      <c r="E287" s="47" t="s">
        <v>5</v>
      </c>
      <c r="F287" s="47" t="s">
        <v>72</v>
      </c>
      <c r="G287" s="79"/>
      <c r="H287" s="59"/>
      <c r="I287" s="51"/>
      <c r="J287" s="71">
        <f t="shared" si="6"/>
        <v>0</v>
      </c>
    </row>
    <row r="288" spans="1:13" s="24" customFormat="1" ht="15.6" customHeight="1" x14ac:dyDescent="0.3">
      <c r="A288" s="65"/>
      <c r="B288" s="53" t="s">
        <v>25</v>
      </c>
      <c r="C288" s="47" t="s">
        <v>5</v>
      </c>
      <c r="D288" s="47" t="s">
        <v>41</v>
      </c>
      <c r="E288" s="47" t="s">
        <v>5</v>
      </c>
      <c r="F288" s="47" t="s">
        <v>72</v>
      </c>
      <c r="G288" s="47" t="s">
        <v>193</v>
      </c>
      <c r="H288" s="59" t="s">
        <v>1</v>
      </c>
      <c r="I288" s="47" t="s">
        <v>90</v>
      </c>
      <c r="J288" s="71"/>
    </row>
    <row r="289" spans="1:10" s="1" customFormat="1" ht="47.25" x14ac:dyDescent="0.25">
      <c r="A289" s="65" t="s">
        <v>162</v>
      </c>
      <c r="B289" s="53" t="s">
        <v>73</v>
      </c>
      <c r="C289" s="47" t="s">
        <v>37</v>
      </c>
      <c r="D289" s="47" t="s">
        <v>39</v>
      </c>
      <c r="E289" s="47" t="s">
        <v>2</v>
      </c>
      <c r="F289" s="47" t="s">
        <v>3</v>
      </c>
      <c r="G289" s="141"/>
      <c r="H289" s="141"/>
      <c r="I289" s="141"/>
      <c r="J289" s="71">
        <f>SUM(J290+J300)</f>
        <v>34031.599999999999</v>
      </c>
    </row>
    <row r="290" spans="1:10" s="1" customFormat="1" ht="31.5" x14ac:dyDescent="0.25">
      <c r="A290" s="65" t="s">
        <v>163</v>
      </c>
      <c r="B290" s="53" t="s">
        <v>74</v>
      </c>
      <c r="C290" s="47" t="s">
        <v>37</v>
      </c>
      <c r="D290" s="47" t="s">
        <v>41</v>
      </c>
      <c r="E290" s="47" t="s">
        <v>2</v>
      </c>
      <c r="F290" s="47" t="s">
        <v>3</v>
      </c>
      <c r="G290" s="141"/>
      <c r="H290" s="141"/>
      <c r="I290" s="141"/>
      <c r="J290" s="71">
        <f>SUM(J291)</f>
        <v>1572.7</v>
      </c>
    </row>
    <row r="291" spans="1:10" s="2" customFormat="1" ht="15.6" customHeight="1" x14ac:dyDescent="0.25">
      <c r="A291" s="65" t="s">
        <v>164</v>
      </c>
      <c r="B291" s="98" t="s">
        <v>229</v>
      </c>
      <c r="C291" s="47" t="s">
        <v>37</v>
      </c>
      <c r="D291" s="47" t="s">
        <v>41</v>
      </c>
      <c r="E291" s="47" t="s">
        <v>1</v>
      </c>
      <c r="F291" s="47" t="s">
        <v>3</v>
      </c>
      <c r="G291" s="141"/>
      <c r="H291" s="141"/>
      <c r="I291" s="141"/>
      <c r="J291" s="71">
        <f>+J292+J294+J297</f>
        <v>1572.7</v>
      </c>
    </row>
    <row r="292" spans="1:10" s="4" customFormat="1" ht="31.5" x14ac:dyDescent="0.3">
      <c r="A292" s="65"/>
      <c r="B292" s="53" t="s">
        <v>12</v>
      </c>
      <c r="C292" s="47" t="s">
        <v>37</v>
      </c>
      <c r="D292" s="47" t="s">
        <v>41</v>
      </c>
      <c r="E292" s="47" t="s">
        <v>1</v>
      </c>
      <c r="F292" s="47" t="s">
        <v>11</v>
      </c>
      <c r="G292" s="141"/>
      <c r="H292" s="141"/>
      <c r="I292" s="141"/>
      <c r="J292" s="71">
        <f>SUM(J293)</f>
        <v>0</v>
      </c>
    </row>
    <row r="293" spans="1:10" s="24" customFormat="1" ht="31.15" customHeight="1" x14ac:dyDescent="0.3">
      <c r="A293" s="65"/>
      <c r="B293" s="53" t="s">
        <v>197</v>
      </c>
      <c r="C293" s="47" t="s">
        <v>37</v>
      </c>
      <c r="D293" s="47" t="s">
        <v>41</v>
      </c>
      <c r="E293" s="47" t="s">
        <v>1</v>
      </c>
      <c r="F293" s="47" t="s">
        <v>11</v>
      </c>
      <c r="G293" s="47" t="s">
        <v>196</v>
      </c>
      <c r="H293" s="47" t="s">
        <v>21</v>
      </c>
      <c r="I293" s="47" t="s">
        <v>33</v>
      </c>
      <c r="J293" s="71">
        <v>0</v>
      </c>
    </row>
    <row r="294" spans="1:10" s="24" customFormat="1" ht="54.6" customHeight="1" x14ac:dyDescent="0.3">
      <c r="A294" s="65"/>
      <c r="B294" s="53" t="s">
        <v>559</v>
      </c>
      <c r="C294" s="47" t="s">
        <v>37</v>
      </c>
      <c r="D294" s="47" t="s">
        <v>41</v>
      </c>
      <c r="E294" s="47" t="s">
        <v>1</v>
      </c>
      <c r="F294" s="47" t="s">
        <v>325</v>
      </c>
      <c r="G294" s="47"/>
      <c r="H294" s="47"/>
      <c r="I294" s="47"/>
      <c r="J294" s="71">
        <f>+J295+J296</f>
        <v>500</v>
      </c>
    </row>
    <row r="295" spans="1:10" s="24" customFormat="1" ht="25.15" customHeight="1" x14ac:dyDescent="0.3">
      <c r="A295" s="65"/>
      <c r="B295" s="53" t="s">
        <v>190</v>
      </c>
      <c r="C295" s="47" t="s">
        <v>37</v>
      </c>
      <c r="D295" s="47" t="s">
        <v>41</v>
      </c>
      <c r="E295" s="47" t="s">
        <v>1</v>
      </c>
      <c r="F295" s="47" t="s">
        <v>325</v>
      </c>
      <c r="G295" s="47" t="s">
        <v>191</v>
      </c>
      <c r="H295" s="47" t="s">
        <v>21</v>
      </c>
      <c r="I295" s="47" t="s">
        <v>33</v>
      </c>
      <c r="J295" s="71">
        <v>450</v>
      </c>
    </row>
    <row r="296" spans="1:10" s="68" customFormat="1" ht="30" customHeight="1" x14ac:dyDescent="0.3">
      <c r="A296" s="65"/>
      <c r="B296" s="53" t="s">
        <v>558</v>
      </c>
      <c r="C296" s="47" t="s">
        <v>37</v>
      </c>
      <c r="D296" s="47" t="s">
        <v>41</v>
      </c>
      <c r="E296" s="47" t="s">
        <v>1</v>
      </c>
      <c r="F296" s="47" t="s">
        <v>325</v>
      </c>
      <c r="G296" s="47" t="s">
        <v>187</v>
      </c>
      <c r="H296" s="47" t="s">
        <v>21</v>
      </c>
      <c r="I296" s="47" t="s">
        <v>33</v>
      </c>
      <c r="J296" s="71">
        <v>50</v>
      </c>
    </row>
    <row r="297" spans="1:10" s="24" customFormat="1" ht="21" customHeight="1" x14ac:dyDescent="0.3">
      <c r="A297" s="65"/>
      <c r="B297" s="53" t="s">
        <v>71</v>
      </c>
      <c r="C297" s="47" t="s">
        <v>37</v>
      </c>
      <c r="D297" s="47" t="s">
        <v>41</v>
      </c>
      <c r="E297" s="47" t="s">
        <v>1</v>
      </c>
      <c r="F297" s="47" t="s">
        <v>70</v>
      </c>
      <c r="G297" s="132"/>
      <c r="H297" s="133"/>
      <c r="I297" s="134"/>
      <c r="J297" s="71">
        <f>J298+J299</f>
        <v>1072.7</v>
      </c>
    </row>
    <row r="298" spans="1:10" s="24" customFormat="1" ht="32.25" customHeight="1" x14ac:dyDescent="0.3">
      <c r="A298" s="65"/>
      <c r="B298" s="53" t="s">
        <v>558</v>
      </c>
      <c r="C298" s="47" t="s">
        <v>37</v>
      </c>
      <c r="D298" s="47" t="s">
        <v>41</v>
      </c>
      <c r="E298" s="47" t="s">
        <v>1</v>
      </c>
      <c r="F298" s="47" t="s">
        <v>70</v>
      </c>
      <c r="G298" s="47" t="s">
        <v>187</v>
      </c>
      <c r="H298" s="47" t="s">
        <v>21</v>
      </c>
      <c r="I298" s="47" t="s">
        <v>33</v>
      </c>
      <c r="J298" s="71">
        <v>755.2</v>
      </c>
    </row>
    <row r="299" spans="1:10" s="24" customFormat="1" ht="32.25" customHeight="1" x14ac:dyDescent="0.3">
      <c r="A299" s="65"/>
      <c r="B299" s="53" t="s">
        <v>195</v>
      </c>
      <c r="C299" s="47" t="s">
        <v>37</v>
      </c>
      <c r="D299" s="47" t="s">
        <v>41</v>
      </c>
      <c r="E299" s="47" t="s">
        <v>1</v>
      </c>
      <c r="F299" s="47" t="s">
        <v>70</v>
      </c>
      <c r="G299" s="47" t="s">
        <v>194</v>
      </c>
      <c r="H299" s="47" t="s">
        <v>21</v>
      </c>
      <c r="I299" s="47" t="s">
        <v>33</v>
      </c>
      <c r="J299" s="71">
        <v>317.5</v>
      </c>
    </row>
    <row r="300" spans="1:10" s="1" customFormat="1" ht="16.5" x14ac:dyDescent="0.25">
      <c r="A300" s="65" t="s">
        <v>202</v>
      </c>
      <c r="B300" s="53" t="s">
        <v>338</v>
      </c>
      <c r="C300" s="47" t="s">
        <v>37</v>
      </c>
      <c r="D300" s="47" t="s">
        <v>75</v>
      </c>
      <c r="E300" s="47" t="s">
        <v>2</v>
      </c>
      <c r="F300" s="47" t="s">
        <v>3</v>
      </c>
      <c r="G300" s="141"/>
      <c r="H300" s="141"/>
      <c r="I300" s="141"/>
      <c r="J300" s="71">
        <f>+J301</f>
        <v>32458.9</v>
      </c>
    </row>
    <row r="301" spans="1:10" s="2" customFormat="1" ht="33" customHeight="1" x14ac:dyDescent="0.25">
      <c r="A301" s="65" t="s">
        <v>203</v>
      </c>
      <c r="B301" s="98" t="s">
        <v>339</v>
      </c>
      <c r="C301" s="47" t="s">
        <v>37</v>
      </c>
      <c r="D301" s="47" t="s">
        <v>75</v>
      </c>
      <c r="E301" s="47" t="s">
        <v>1</v>
      </c>
      <c r="F301" s="47" t="s">
        <v>3</v>
      </c>
      <c r="G301" s="141"/>
      <c r="H301" s="141"/>
      <c r="I301" s="141"/>
      <c r="J301" s="71">
        <f>+J302+J304</f>
        <v>32458.9</v>
      </c>
    </row>
    <row r="302" spans="1:10" s="33" customFormat="1" ht="16.5" x14ac:dyDescent="0.25">
      <c r="A302" s="65"/>
      <c r="B302" s="53" t="s">
        <v>71</v>
      </c>
      <c r="C302" s="47" t="s">
        <v>37</v>
      </c>
      <c r="D302" s="47" t="s">
        <v>75</v>
      </c>
      <c r="E302" s="47" t="s">
        <v>1</v>
      </c>
      <c r="F302" s="47" t="s">
        <v>72</v>
      </c>
      <c r="G302" s="47"/>
      <c r="H302" s="47"/>
      <c r="I302" s="47"/>
      <c r="J302" s="71">
        <f>+J303</f>
        <v>1650.7</v>
      </c>
    </row>
    <row r="303" spans="1:10" s="34" customFormat="1" ht="31.5" x14ac:dyDescent="0.25">
      <c r="A303" s="65"/>
      <c r="B303" s="53" t="s">
        <v>369</v>
      </c>
      <c r="C303" s="47" t="s">
        <v>37</v>
      </c>
      <c r="D303" s="47" t="s">
        <v>75</v>
      </c>
      <c r="E303" s="47" t="s">
        <v>1</v>
      </c>
      <c r="F303" s="47" t="s">
        <v>72</v>
      </c>
      <c r="G303" s="47" t="s">
        <v>193</v>
      </c>
      <c r="H303" s="47" t="s">
        <v>33</v>
      </c>
      <c r="I303" s="47" t="s">
        <v>33</v>
      </c>
      <c r="J303" s="71">
        <v>1650.7</v>
      </c>
    </row>
    <row r="304" spans="1:10" s="4" customFormat="1" ht="31.5" x14ac:dyDescent="0.3">
      <c r="A304" s="65"/>
      <c r="B304" s="53" t="s">
        <v>340</v>
      </c>
      <c r="C304" s="47" t="s">
        <v>37</v>
      </c>
      <c r="D304" s="47" t="s">
        <v>75</v>
      </c>
      <c r="E304" s="47" t="s">
        <v>1</v>
      </c>
      <c r="F304" s="47" t="s">
        <v>373</v>
      </c>
      <c r="G304" s="141"/>
      <c r="H304" s="141"/>
      <c r="I304" s="141"/>
      <c r="J304" s="71">
        <f>+J305+J306+J307+J308+J309+J310</f>
        <v>30808.2</v>
      </c>
    </row>
    <row r="305" spans="1:10" s="24" customFormat="1" x14ac:dyDescent="0.3">
      <c r="A305" s="65"/>
      <c r="B305" s="53" t="s">
        <v>368</v>
      </c>
      <c r="C305" s="47" t="s">
        <v>37</v>
      </c>
      <c r="D305" s="47" t="s">
        <v>75</v>
      </c>
      <c r="E305" s="47" t="s">
        <v>1</v>
      </c>
      <c r="F305" s="47" t="s">
        <v>373</v>
      </c>
      <c r="G305" s="47" t="s">
        <v>193</v>
      </c>
      <c r="H305" s="47" t="s">
        <v>33</v>
      </c>
      <c r="I305" s="47" t="s">
        <v>33</v>
      </c>
      <c r="J305" s="71">
        <v>24094.7</v>
      </c>
    </row>
    <row r="306" spans="1:10" s="24" customFormat="1" ht="19.149999999999999" customHeight="1" x14ac:dyDescent="0.3">
      <c r="A306" s="65"/>
      <c r="B306" s="53" t="s">
        <v>382</v>
      </c>
      <c r="C306" s="47" t="s">
        <v>37</v>
      </c>
      <c r="D306" s="47" t="s">
        <v>75</v>
      </c>
      <c r="E306" s="47" t="s">
        <v>1</v>
      </c>
      <c r="F306" s="47" t="s">
        <v>373</v>
      </c>
      <c r="G306" s="47" t="s">
        <v>193</v>
      </c>
      <c r="H306" s="47" t="s">
        <v>33</v>
      </c>
      <c r="I306" s="47" t="s">
        <v>33</v>
      </c>
      <c r="J306" s="71">
        <v>6713.5</v>
      </c>
    </row>
    <row r="307" spans="1:10" s="24" customFormat="1" ht="25.9" customHeight="1" x14ac:dyDescent="0.3">
      <c r="A307" s="65"/>
      <c r="B307" s="53" t="s">
        <v>368</v>
      </c>
      <c r="C307" s="47" t="s">
        <v>37</v>
      </c>
      <c r="D307" s="47" t="s">
        <v>75</v>
      </c>
      <c r="E307" s="47" t="s">
        <v>1</v>
      </c>
      <c r="F307" s="47" t="s">
        <v>373</v>
      </c>
      <c r="G307" s="47" t="s">
        <v>193</v>
      </c>
      <c r="H307" s="47" t="s">
        <v>33</v>
      </c>
      <c r="I307" s="47" t="s">
        <v>33</v>
      </c>
      <c r="J307" s="71">
        <v>0</v>
      </c>
    </row>
    <row r="308" spans="1:10" s="24" customFormat="1" x14ac:dyDescent="0.3">
      <c r="A308" s="65"/>
      <c r="B308" s="53" t="s">
        <v>382</v>
      </c>
      <c r="C308" s="47" t="s">
        <v>37</v>
      </c>
      <c r="D308" s="47" t="s">
        <v>75</v>
      </c>
      <c r="E308" s="47" t="s">
        <v>1</v>
      </c>
      <c r="F308" s="57" t="s">
        <v>564</v>
      </c>
      <c r="G308" s="47" t="s">
        <v>193</v>
      </c>
      <c r="H308" s="47" t="s">
        <v>33</v>
      </c>
      <c r="I308" s="47" t="s">
        <v>33</v>
      </c>
      <c r="J308" s="71">
        <v>0</v>
      </c>
    </row>
    <row r="309" spans="1:10" s="24" customFormat="1" ht="15.6" customHeight="1" x14ac:dyDescent="0.3">
      <c r="A309" s="65"/>
      <c r="B309" s="53"/>
      <c r="C309" s="47"/>
      <c r="D309" s="47"/>
      <c r="E309" s="47"/>
      <c r="F309" s="47"/>
      <c r="G309" s="47"/>
      <c r="H309" s="47"/>
      <c r="I309" s="47"/>
      <c r="J309" s="71"/>
    </row>
    <row r="310" spans="1:10" s="2" customFormat="1" ht="17.45" customHeight="1" x14ac:dyDescent="0.25">
      <c r="A310" s="65"/>
      <c r="B310" s="53"/>
      <c r="C310" s="47"/>
      <c r="D310" s="47"/>
      <c r="E310" s="47"/>
      <c r="F310" s="47"/>
      <c r="G310" s="47"/>
      <c r="H310" s="47"/>
      <c r="I310" s="47"/>
      <c r="J310" s="71"/>
    </row>
    <row r="311" spans="1:10" s="17" customFormat="1" ht="16.899999999999999" customHeight="1" x14ac:dyDescent="0.25">
      <c r="A311" s="65"/>
      <c r="B311" s="53"/>
      <c r="C311" s="47"/>
      <c r="D311" s="47"/>
      <c r="E311" s="47"/>
      <c r="F311" s="47"/>
      <c r="G311" s="47"/>
      <c r="H311" s="47"/>
      <c r="I311" s="47"/>
      <c r="J311" s="71"/>
    </row>
    <row r="312" spans="1:10" s="24" customFormat="1" x14ac:dyDescent="0.3">
      <c r="A312" s="65"/>
      <c r="B312" s="53"/>
      <c r="C312" s="47"/>
      <c r="D312" s="47"/>
      <c r="E312" s="47"/>
      <c r="F312" s="47"/>
      <c r="G312" s="47"/>
      <c r="H312" s="47"/>
      <c r="I312" s="47"/>
      <c r="J312" s="71"/>
    </row>
    <row r="313" spans="1:10" s="4" customFormat="1" ht="0.6" customHeight="1" x14ac:dyDescent="0.3">
      <c r="A313" s="65"/>
      <c r="B313" s="53"/>
      <c r="C313" s="47"/>
      <c r="D313" s="47"/>
      <c r="E313" s="47"/>
      <c r="F313" s="51"/>
      <c r="G313" s="141"/>
      <c r="H313" s="141"/>
      <c r="I313" s="141"/>
      <c r="J313" s="71"/>
    </row>
    <row r="314" spans="1:10" s="24" customFormat="1" x14ac:dyDescent="0.3">
      <c r="A314" s="65"/>
      <c r="B314" s="53"/>
      <c r="C314" s="47"/>
      <c r="D314" s="47"/>
      <c r="E314" s="47"/>
      <c r="F314" s="51"/>
      <c r="G314" s="47"/>
      <c r="H314" s="47"/>
      <c r="I314" s="47"/>
      <c r="J314" s="71"/>
    </row>
    <row r="315" spans="1:10" s="24" customFormat="1" x14ac:dyDescent="0.3">
      <c r="A315" s="65"/>
      <c r="B315" s="53"/>
      <c r="C315" s="47"/>
      <c r="D315" s="47"/>
      <c r="E315" s="47"/>
      <c r="F315" s="51"/>
      <c r="G315" s="47"/>
      <c r="H315" s="47"/>
      <c r="I315" s="47"/>
      <c r="J315" s="71"/>
    </row>
    <row r="316" spans="1:10" s="24" customFormat="1" ht="21.75" customHeight="1" x14ac:dyDescent="0.3">
      <c r="A316" s="65"/>
      <c r="B316" s="53"/>
      <c r="C316" s="47"/>
      <c r="D316" s="47"/>
      <c r="E316" s="47"/>
      <c r="F316" s="51"/>
      <c r="G316" s="47"/>
      <c r="H316" s="47"/>
      <c r="I316" s="47"/>
      <c r="J316" s="71"/>
    </row>
    <row r="317" spans="1:10" s="19" customFormat="1" ht="32.25" customHeight="1" x14ac:dyDescent="0.25">
      <c r="A317" s="65" t="s">
        <v>27</v>
      </c>
      <c r="B317" s="53" t="s">
        <v>77</v>
      </c>
      <c r="C317" s="47" t="s">
        <v>76</v>
      </c>
      <c r="D317" s="47" t="s">
        <v>39</v>
      </c>
      <c r="E317" s="47" t="s">
        <v>2</v>
      </c>
      <c r="F317" s="47" t="s">
        <v>3</v>
      </c>
      <c r="G317" s="142"/>
      <c r="H317" s="142"/>
      <c r="I317" s="142"/>
      <c r="J317" s="71">
        <f>+J318++J330</f>
        <v>193515.6</v>
      </c>
    </row>
    <row r="318" spans="1:10" s="1" customFormat="1" ht="66.75" customHeight="1" x14ac:dyDescent="0.25">
      <c r="A318" s="65" t="s">
        <v>165</v>
      </c>
      <c r="B318" s="53" t="s">
        <v>441</v>
      </c>
      <c r="C318" s="47" t="s">
        <v>76</v>
      </c>
      <c r="D318" s="47" t="s">
        <v>41</v>
      </c>
      <c r="E318" s="47" t="s">
        <v>2</v>
      </c>
      <c r="F318" s="47" t="s">
        <v>3</v>
      </c>
      <c r="G318" s="144"/>
      <c r="H318" s="144"/>
      <c r="I318" s="144"/>
      <c r="J318" s="71">
        <f>+J319+J322+J324+J328</f>
        <v>31717.899999999998</v>
      </c>
    </row>
    <row r="319" spans="1:10" s="2" customFormat="1" ht="36.6" customHeight="1" x14ac:dyDescent="0.25">
      <c r="A319" s="65" t="s">
        <v>166</v>
      </c>
      <c r="B319" s="98" t="s">
        <v>218</v>
      </c>
      <c r="C319" s="47" t="s">
        <v>76</v>
      </c>
      <c r="D319" s="47" t="s">
        <v>41</v>
      </c>
      <c r="E319" s="47" t="s">
        <v>1</v>
      </c>
      <c r="F319" s="47" t="s">
        <v>3</v>
      </c>
      <c r="G319" s="150"/>
      <c r="H319" s="150"/>
      <c r="I319" s="150"/>
      <c r="J319" s="71">
        <f>SUM(J320)</f>
        <v>0</v>
      </c>
    </row>
    <row r="320" spans="1:10" s="4" customFormat="1" ht="31.5" x14ac:dyDescent="0.3">
      <c r="A320" s="65"/>
      <c r="B320" s="53" t="s">
        <v>219</v>
      </c>
      <c r="C320" s="47" t="s">
        <v>76</v>
      </c>
      <c r="D320" s="47" t="s">
        <v>41</v>
      </c>
      <c r="E320" s="47" t="s">
        <v>1</v>
      </c>
      <c r="F320" s="47" t="s">
        <v>220</v>
      </c>
      <c r="G320" s="141"/>
      <c r="H320" s="141"/>
      <c r="I320" s="141"/>
      <c r="J320" s="71">
        <f>SUM(J321)</f>
        <v>0</v>
      </c>
    </row>
    <row r="321" spans="1:14" s="24" customFormat="1" ht="16.899999999999999" customHeight="1" x14ac:dyDescent="0.3">
      <c r="A321" s="65"/>
      <c r="B321" s="53" t="s">
        <v>186</v>
      </c>
      <c r="C321" s="47" t="s">
        <v>76</v>
      </c>
      <c r="D321" s="47" t="s">
        <v>41</v>
      </c>
      <c r="E321" s="47" t="s">
        <v>1</v>
      </c>
      <c r="F321" s="47" t="s">
        <v>220</v>
      </c>
      <c r="G321" s="47" t="s">
        <v>187</v>
      </c>
      <c r="H321" s="47" t="s">
        <v>21</v>
      </c>
      <c r="I321" s="47" t="s">
        <v>37</v>
      </c>
      <c r="J321" s="71"/>
      <c r="K321" s="24" t="s">
        <v>283</v>
      </c>
    </row>
    <row r="322" spans="1:14" s="24" customFormat="1" ht="31.5" x14ac:dyDescent="0.3">
      <c r="A322" s="65" t="s">
        <v>166</v>
      </c>
      <c r="B322" s="98" t="s">
        <v>218</v>
      </c>
      <c r="C322" s="47" t="s">
        <v>76</v>
      </c>
      <c r="D322" s="47" t="s">
        <v>41</v>
      </c>
      <c r="E322" s="47" t="s">
        <v>1</v>
      </c>
      <c r="F322" s="47" t="s">
        <v>3</v>
      </c>
      <c r="G322" s="47"/>
      <c r="H322" s="47"/>
      <c r="I322" s="47"/>
      <c r="J322" s="71">
        <f>+J323</f>
        <v>0</v>
      </c>
    </row>
    <row r="323" spans="1:14" s="24" customFormat="1" ht="30.6" customHeight="1" x14ac:dyDescent="0.3">
      <c r="A323" s="65"/>
      <c r="B323" s="53" t="s">
        <v>637</v>
      </c>
      <c r="C323" s="47" t="s">
        <v>76</v>
      </c>
      <c r="D323" s="47" t="s">
        <v>41</v>
      </c>
      <c r="E323" s="47" t="s">
        <v>1</v>
      </c>
      <c r="F323" s="47" t="s">
        <v>220</v>
      </c>
      <c r="G323" s="77" t="s">
        <v>187</v>
      </c>
      <c r="H323" s="77" t="s">
        <v>21</v>
      </c>
      <c r="I323" s="77" t="s">
        <v>37</v>
      </c>
      <c r="J323" s="71">
        <v>0</v>
      </c>
    </row>
    <row r="324" spans="1:14" s="24" customFormat="1" ht="31.5" x14ac:dyDescent="0.3">
      <c r="A324" s="65" t="s">
        <v>400</v>
      </c>
      <c r="B324" s="98" t="s">
        <v>372</v>
      </c>
      <c r="C324" s="47" t="s">
        <v>76</v>
      </c>
      <c r="D324" s="47" t="s">
        <v>41</v>
      </c>
      <c r="E324" s="47" t="s">
        <v>7</v>
      </c>
      <c r="F324" s="47" t="s">
        <v>3</v>
      </c>
      <c r="G324" s="79"/>
      <c r="H324" s="59"/>
      <c r="I324" s="51"/>
      <c r="J324" s="71">
        <f>+J325</f>
        <v>31717.899999999998</v>
      </c>
    </row>
    <row r="325" spans="1:14" s="4" customFormat="1" ht="31.5" x14ac:dyDescent="0.3">
      <c r="A325" s="65"/>
      <c r="B325" s="53" t="s">
        <v>472</v>
      </c>
      <c r="C325" s="47" t="s">
        <v>76</v>
      </c>
      <c r="D325" s="47" t="s">
        <v>41</v>
      </c>
      <c r="E325" s="47" t="s">
        <v>7</v>
      </c>
      <c r="F325" s="57" t="s">
        <v>471</v>
      </c>
      <c r="G325" s="138"/>
      <c r="H325" s="139"/>
      <c r="I325" s="140"/>
      <c r="J325" s="71">
        <f>J326+J327</f>
        <v>31717.899999999998</v>
      </c>
    </row>
    <row r="326" spans="1:14" s="39" customFormat="1" x14ac:dyDescent="0.3">
      <c r="A326" s="65"/>
      <c r="B326" s="53" t="s">
        <v>473</v>
      </c>
      <c r="C326" s="47" t="s">
        <v>76</v>
      </c>
      <c r="D326" s="47" t="s">
        <v>41</v>
      </c>
      <c r="E326" s="47" t="s">
        <v>7</v>
      </c>
      <c r="F326" s="57" t="s">
        <v>471</v>
      </c>
      <c r="G326" s="47" t="s">
        <v>187</v>
      </c>
      <c r="H326" s="47" t="s">
        <v>21</v>
      </c>
      <c r="I326" s="47" t="s">
        <v>37</v>
      </c>
      <c r="J326" s="71">
        <v>27742.799999999999</v>
      </c>
      <c r="K326" s="24">
        <v>699.5</v>
      </c>
      <c r="L326" s="24"/>
      <c r="M326" s="24"/>
      <c r="N326" s="24"/>
    </row>
    <row r="327" spans="1:14" s="39" customFormat="1" x14ac:dyDescent="0.3">
      <c r="A327" s="65"/>
      <c r="B327" s="53" t="s">
        <v>474</v>
      </c>
      <c r="C327" s="47" t="s">
        <v>76</v>
      </c>
      <c r="D327" s="47" t="s">
        <v>41</v>
      </c>
      <c r="E327" s="47" t="s">
        <v>7</v>
      </c>
      <c r="F327" s="57" t="s">
        <v>471</v>
      </c>
      <c r="G327" s="47" t="s">
        <v>187</v>
      </c>
      <c r="H327" s="47" t="s">
        <v>21</v>
      </c>
      <c r="I327" s="47" t="s">
        <v>37</v>
      </c>
      <c r="J327" s="71">
        <v>3975.1</v>
      </c>
      <c r="K327" s="24"/>
      <c r="L327" s="24"/>
      <c r="M327" s="24"/>
      <c r="N327" s="24"/>
    </row>
    <row r="328" spans="1:14" s="24" customFormat="1" ht="31.5" x14ac:dyDescent="0.3">
      <c r="A328" s="65" t="s">
        <v>400</v>
      </c>
      <c r="B328" s="98" t="s">
        <v>433</v>
      </c>
      <c r="C328" s="47" t="s">
        <v>76</v>
      </c>
      <c r="D328" s="47" t="s">
        <v>41</v>
      </c>
      <c r="E328" s="47" t="s">
        <v>4</v>
      </c>
      <c r="F328" s="47" t="s">
        <v>3</v>
      </c>
      <c r="G328" s="47"/>
      <c r="H328" s="47"/>
      <c r="I328" s="47"/>
      <c r="J328" s="71">
        <f>+J329</f>
        <v>0</v>
      </c>
    </row>
    <row r="329" spans="1:14" s="24" customFormat="1" ht="31.5" x14ac:dyDescent="0.3">
      <c r="A329" s="65"/>
      <c r="B329" s="53" t="s">
        <v>638</v>
      </c>
      <c r="C329" s="47" t="s">
        <v>76</v>
      </c>
      <c r="D329" s="47" t="s">
        <v>41</v>
      </c>
      <c r="E329" s="47" t="s">
        <v>4</v>
      </c>
      <c r="F329" s="47" t="s">
        <v>287</v>
      </c>
      <c r="G329" s="47" t="s">
        <v>191</v>
      </c>
      <c r="H329" s="47" t="s">
        <v>21</v>
      </c>
      <c r="I329" s="47" t="s">
        <v>37</v>
      </c>
      <c r="J329" s="71"/>
    </row>
    <row r="330" spans="1:14" s="1" customFormat="1" ht="31.5" x14ac:dyDescent="0.25">
      <c r="A330" s="65" t="s">
        <v>360</v>
      </c>
      <c r="B330" s="53" t="s">
        <v>78</v>
      </c>
      <c r="C330" s="47" t="s">
        <v>76</v>
      </c>
      <c r="D330" s="47" t="s">
        <v>75</v>
      </c>
      <c r="E330" s="47" t="s">
        <v>2</v>
      </c>
      <c r="F330" s="47" t="s">
        <v>3</v>
      </c>
      <c r="G330" s="141"/>
      <c r="H330" s="141"/>
      <c r="I330" s="141"/>
      <c r="J330" s="71">
        <f>+J331+J336</f>
        <v>161797.70000000001</v>
      </c>
      <c r="K330" s="30" t="e">
        <f>+#REF!+K331+K336</f>
        <v>#REF!</v>
      </c>
      <c r="L330" s="25" t="e">
        <f>+#REF!+L331+L336</f>
        <v>#REF!</v>
      </c>
      <c r="M330" s="25" t="e">
        <f>+#REF!+M331+M336</f>
        <v>#REF!</v>
      </c>
      <c r="N330" s="25" t="e">
        <f>+#REF!+N331+N336</f>
        <v>#REF!</v>
      </c>
    </row>
    <row r="331" spans="1:14" s="2" customFormat="1" ht="31.5" x14ac:dyDescent="0.25">
      <c r="A331" s="65" t="s">
        <v>361</v>
      </c>
      <c r="B331" s="98" t="s">
        <v>221</v>
      </c>
      <c r="C331" s="47" t="s">
        <v>76</v>
      </c>
      <c r="D331" s="47" t="s">
        <v>75</v>
      </c>
      <c r="E331" s="47" t="s">
        <v>7</v>
      </c>
      <c r="F331" s="47" t="s">
        <v>3</v>
      </c>
      <c r="G331" s="141"/>
      <c r="H331" s="141"/>
      <c r="I331" s="141"/>
      <c r="J331" s="71">
        <f>+J332+J339</f>
        <v>161797.70000000001</v>
      </c>
      <c r="K331" s="23">
        <f t="shared" ref="K331:N331" si="7">+K332+K339</f>
        <v>0</v>
      </c>
      <c r="L331" s="23">
        <f t="shared" si="7"/>
        <v>0</v>
      </c>
      <c r="M331" s="23">
        <f t="shared" si="7"/>
        <v>0</v>
      </c>
      <c r="N331" s="23">
        <f t="shared" si="7"/>
        <v>0</v>
      </c>
    </row>
    <row r="332" spans="1:14" s="4" customFormat="1" ht="31.5" x14ac:dyDescent="0.3">
      <c r="A332" s="65"/>
      <c r="B332" s="53" t="s">
        <v>223</v>
      </c>
      <c r="C332" s="47" t="s">
        <v>76</v>
      </c>
      <c r="D332" s="47" t="s">
        <v>75</v>
      </c>
      <c r="E332" s="47" t="s">
        <v>7</v>
      </c>
      <c r="F332" s="47" t="s">
        <v>222</v>
      </c>
      <c r="G332" s="141"/>
      <c r="H332" s="141"/>
      <c r="I332" s="141"/>
      <c r="J332" s="71">
        <f>+J334+J335+J333</f>
        <v>89870.2</v>
      </c>
    </row>
    <row r="333" spans="1:14" s="4" customFormat="1" x14ac:dyDescent="0.3">
      <c r="A333" s="65"/>
      <c r="B333" s="53" t="s">
        <v>186</v>
      </c>
      <c r="C333" s="47" t="s">
        <v>76</v>
      </c>
      <c r="D333" s="47" t="s">
        <v>75</v>
      </c>
      <c r="E333" s="47" t="s">
        <v>7</v>
      </c>
      <c r="F333" s="47" t="s">
        <v>222</v>
      </c>
      <c r="G333" s="47" t="s">
        <v>187</v>
      </c>
      <c r="H333" s="47" t="s">
        <v>21</v>
      </c>
      <c r="I333" s="47" t="s">
        <v>38</v>
      </c>
      <c r="J333" s="71">
        <v>18549.7</v>
      </c>
    </row>
    <row r="334" spans="1:14" s="24" customFormat="1" ht="16.149999999999999" customHeight="1" x14ac:dyDescent="0.3">
      <c r="A334" s="65"/>
      <c r="B334" s="53" t="s">
        <v>359</v>
      </c>
      <c r="C334" s="47" t="s">
        <v>76</v>
      </c>
      <c r="D334" s="47" t="s">
        <v>75</v>
      </c>
      <c r="E334" s="47" t="s">
        <v>7</v>
      </c>
      <c r="F334" s="47" t="s">
        <v>222</v>
      </c>
      <c r="G334" s="47" t="s">
        <v>198</v>
      </c>
      <c r="H334" s="47" t="s">
        <v>21</v>
      </c>
      <c r="I334" s="47" t="s">
        <v>38</v>
      </c>
      <c r="J334" s="71">
        <v>71320.5</v>
      </c>
      <c r="K334" s="24">
        <v>-52397</v>
      </c>
      <c r="L334" s="24">
        <v>-56656</v>
      </c>
      <c r="M334" s="24">
        <v>-58856</v>
      </c>
    </row>
    <row r="335" spans="1:14" s="20" customFormat="1" x14ac:dyDescent="0.3">
      <c r="A335" s="65"/>
      <c r="B335" s="53" t="s">
        <v>359</v>
      </c>
      <c r="C335" s="47" t="s">
        <v>76</v>
      </c>
      <c r="D335" s="47" t="s">
        <v>75</v>
      </c>
      <c r="E335" s="47" t="s">
        <v>7</v>
      </c>
      <c r="F335" s="47" t="s">
        <v>344</v>
      </c>
      <c r="G335" s="47" t="s">
        <v>198</v>
      </c>
      <c r="H335" s="47" t="s">
        <v>21</v>
      </c>
      <c r="I335" s="47" t="s">
        <v>38</v>
      </c>
      <c r="J335" s="71">
        <v>0</v>
      </c>
      <c r="K335" s="20">
        <v>52397</v>
      </c>
      <c r="L335" s="20">
        <v>56656</v>
      </c>
      <c r="M335" s="20">
        <v>58856</v>
      </c>
    </row>
    <row r="336" spans="1:14" s="20" customFormat="1" ht="31.5" x14ac:dyDescent="0.3">
      <c r="A336" s="65" t="s">
        <v>295</v>
      </c>
      <c r="B336" s="98" t="s">
        <v>433</v>
      </c>
      <c r="C336" s="47" t="s">
        <v>76</v>
      </c>
      <c r="D336" s="47" t="s">
        <v>75</v>
      </c>
      <c r="E336" s="47" t="s">
        <v>21</v>
      </c>
      <c r="F336" s="47" t="s">
        <v>286</v>
      </c>
      <c r="G336" s="47"/>
      <c r="H336" s="47"/>
      <c r="I336" s="47"/>
      <c r="J336" s="71">
        <f t="shared" ref="J336:J337" si="8">J337</f>
        <v>0</v>
      </c>
    </row>
    <row r="337" spans="1:14" s="20" customFormat="1" x14ac:dyDescent="0.3">
      <c r="A337" s="65"/>
      <c r="B337" s="53" t="s">
        <v>285</v>
      </c>
      <c r="C337" s="47" t="s">
        <v>76</v>
      </c>
      <c r="D337" s="47" t="s">
        <v>75</v>
      </c>
      <c r="E337" s="47" t="s">
        <v>21</v>
      </c>
      <c r="F337" s="47" t="s">
        <v>287</v>
      </c>
      <c r="G337" s="47"/>
      <c r="H337" s="47"/>
      <c r="I337" s="47"/>
      <c r="J337" s="71">
        <f t="shared" si="8"/>
        <v>0</v>
      </c>
    </row>
    <row r="338" spans="1:14" s="20" customFormat="1" x14ac:dyDescent="0.3">
      <c r="A338" s="65"/>
      <c r="B338" s="53" t="s">
        <v>190</v>
      </c>
      <c r="C338" s="47" t="s">
        <v>76</v>
      </c>
      <c r="D338" s="47" t="s">
        <v>75</v>
      </c>
      <c r="E338" s="47" t="s">
        <v>21</v>
      </c>
      <c r="F338" s="47" t="s">
        <v>287</v>
      </c>
      <c r="G338" s="47" t="s">
        <v>191</v>
      </c>
      <c r="H338" s="47" t="s">
        <v>21</v>
      </c>
      <c r="I338" s="47" t="s">
        <v>37</v>
      </c>
      <c r="J338" s="71">
        <v>0</v>
      </c>
    </row>
    <row r="339" spans="1:14" s="21" customFormat="1" ht="32.25" customHeight="1" x14ac:dyDescent="0.3">
      <c r="A339" s="65"/>
      <c r="B339" s="98" t="s">
        <v>639</v>
      </c>
      <c r="C339" s="47" t="s">
        <v>76</v>
      </c>
      <c r="D339" s="47" t="s">
        <v>75</v>
      </c>
      <c r="E339" s="47" t="s">
        <v>7</v>
      </c>
      <c r="F339" s="47" t="s">
        <v>326</v>
      </c>
      <c r="G339" s="141"/>
      <c r="H339" s="141"/>
      <c r="I339" s="141"/>
      <c r="J339" s="71">
        <f>+J340+J341+J342</f>
        <v>71927.5</v>
      </c>
    </row>
    <row r="340" spans="1:14" s="20" customFormat="1" ht="21" customHeight="1" x14ac:dyDescent="0.3">
      <c r="A340" s="112"/>
      <c r="B340" s="53" t="s">
        <v>267</v>
      </c>
      <c r="C340" s="57" t="s">
        <v>76</v>
      </c>
      <c r="D340" s="57" t="s">
        <v>75</v>
      </c>
      <c r="E340" s="57" t="s">
        <v>7</v>
      </c>
      <c r="F340" s="57" t="s">
        <v>326</v>
      </c>
      <c r="G340" s="47" t="s">
        <v>187</v>
      </c>
      <c r="H340" s="47" t="s">
        <v>21</v>
      </c>
      <c r="I340" s="47" t="s">
        <v>38</v>
      </c>
      <c r="J340" s="71">
        <v>17753.599999999999</v>
      </c>
    </row>
    <row r="341" spans="1:14" s="20" customFormat="1" ht="21" customHeight="1" x14ac:dyDescent="0.3">
      <c r="A341" s="112"/>
      <c r="B341" s="53" t="s">
        <v>581</v>
      </c>
      <c r="C341" s="57" t="s">
        <v>76</v>
      </c>
      <c r="D341" s="57" t="s">
        <v>75</v>
      </c>
      <c r="E341" s="57" t="s">
        <v>7</v>
      </c>
      <c r="F341" s="57" t="s">
        <v>326</v>
      </c>
      <c r="G341" s="47" t="s">
        <v>187</v>
      </c>
      <c r="H341" s="47" t="s">
        <v>21</v>
      </c>
      <c r="I341" s="47" t="s">
        <v>38</v>
      </c>
      <c r="J341" s="71">
        <v>16.7</v>
      </c>
    </row>
    <row r="342" spans="1:14" s="24" customFormat="1" ht="18.600000000000001" customHeight="1" x14ac:dyDescent="0.3">
      <c r="A342" s="112"/>
      <c r="B342" s="66" t="s">
        <v>565</v>
      </c>
      <c r="C342" s="57" t="s">
        <v>76</v>
      </c>
      <c r="D342" s="57" t="s">
        <v>75</v>
      </c>
      <c r="E342" s="57" t="s">
        <v>7</v>
      </c>
      <c r="F342" s="57" t="s">
        <v>326</v>
      </c>
      <c r="G342" s="78" t="s">
        <v>198</v>
      </c>
      <c r="H342" s="78" t="s">
        <v>21</v>
      </c>
      <c r="I342" s="78" t="s">
        <v>38</v>
      </c>
      <c r="J342" s="71">
        <v>54157.2</v>
      </c>
    </row>
    <row r="343" spans="1:14" s="1" customFormat="1" ht="31.5" x14ac:dyDescent="0.25">
      <c r="A343" s="65" t="s">
        <v>169</v>
      </c>
      <c r="B343" s="53" t="s">
        <v>80</v>
      </c>
      <c r="C343" s="47" t="s">
        <v>79</v>
      </c>
      <c r="D343" s="47" t="s">
        <v>39</v>
      </c>
      <c r="E343" s="47" t="s">
        <v>2</v>
      </c>
      <c r="F343" s="47" t="s">
        <v>3</v>
      </c>
      <c r="G343" s="141"/>
      <c r="H343" s="141"/>
      <c r="I343" s="141"/>
      <c r="J343" s="71">
        <f>SUM(J344+J366+J383+J392+J398)</f>
        <v>192274.8</v>
      </c>
    </row>
    <row r="344" spans="1:14" s="1" customFormat="1" ht="18.75" x14ac:dyDescent="0.25">
      <c r="A344" s="65" t="s">
        <v>170</v>
      </c>
      <c r="B344" s="53" t="s">
        <v>81</v>
      </c>
      <c r="C344" s="47" t="s">
        <v>79</v>
      </c>
      <c r="D344" s="47" t="s">
        <v>41</v>
      </c>
      <c r="E344" s="47" t="s">
        <v>2</v>
      </c>
      <c r="F344" s="47" t="s">
        <v>3</v>
      </c>
      <c r="G344" s="141"/>
      <c r="H344" s="141"/>
      <c r="I344" s="141"/>
      <c r="J344" s="71">
        <f>+J345+J357+J362</f>
        <v>38660.499999999993</v>
      </c>
      <c r="K344" s="25">
        <f t="shared" ref="K344:N344" si="9">+K345+K357+K352+K362</f>
        <v>0</v>
      </c>
      <c r="L344" s="25">
        <f t="shared" si="9"/>
        <v>0</v>
      </c>
      <c r="M344" s="25">
        <f t="shared" si="9"/>
        <v>0</v>
      </c>
      <c r="N344" s="25">
        <f t="shared" si="9"/>
        <v>0</v>
      </c>
    </row>
    <row r="345" spans="1:14" s="2" customFormat="1" ht="31.5" x14ac:dyDescent="0.25">
      <c r="A345" s="65" t="s">
        <v>171</v>
      </c>
      <c r="B345" s="98" t="s">
        <v>82</v>
      </c>
      <c r="C345" s="47" t="s">
        <v>79</v>
      </c>
      <c r="D345" s="47" t="s">
        <v>41</v>
      </c>
      <c r="E345" s="47" t="s">
        <v>1</v>
      </c>
      <c r="F345" s="47" t="s">
        <v>3</v>
      </c>
      <c r="G345" s="141"/>
      <c r="H345" s="141"/>
      <c r="I345" s="141"/>
      <c r="J345" s="71">
        <f>+J346+J350+J352</f>
        <v>33609.299999999996</v>
      </c>
    </row>
    <row r="346" spans="1:14" s="4" customFormat="1" ht="31.5" x14ac:dyDescent="0.3">
      <c r="A346" s="65"/>
      <c r="B346" s="53" t="s">
        <v>12</v>
      </c>
      <c r="C346" s="47" t="s">
        <v>79</v>
      </c>
      <c r="D346" s="47" t="s">
        <v>41</v>
      </c>
      <c r="E346" s="47" t="s">
        <v>1</v>
      </c>
      <c r="F346" s="47" t="s">
        <v>11</v>
      </c>
      <c r="G346" s="141"/>
      <c r="H346" s="141"/>
      <c r="I346" s="141"/>
      <c r="J346" s="71">
        <f>SUM(J347:J349)</f>
        <v>31907.1</v>
      </c>
    </row>
    <row r="347" spans="1:14" s="24" customFormat="1" ht="31.5" x14ac:dyDescent="0.3">
      <c r="A347" s="65"/>
      <c r="B347" s="53" t="s">
        <v>216</v>
      </c>
      <c r="C347" s="47" t="s">
        <v>79</v>
      </c>
      <c r="D347" s="47" t="s">
        <v>41</v>
      </c>
      <c r="E347" s="47" t="s">
        <v>1</v>
      </c>
      <c r="F347" s="47" t="s">
        <v>11</v>
      </c>
      <c r="G347" s="47" t="s">
        <v>189</v>
      </c>
      <c r="H347" s="47" t="s">
        <v>37</v>
      </c>
      <c r="I347" s="47" t="s">
        <v>1</v>
      </c>
      <c r="J347" s="71">
        <v>25553.5</v>
      </c>
      <c r="K347" s="24">
        <v>494</v>
      </c>
      <c r="L347" s="24">
        <v>494</v>
      </c>
      <c r="M347" s="24">
        <v>494</v>
      </c>
    </row>
    <row r="348" spans="1:14" s="24" customFormat="1" x14ac:dyDescent="0.3">
      <c r="A348" s="65"/>
      <c r="B348" s="53" t="s">
        <v>186</v>
      </c>
      <c r="C348" s="47" t="s">
        <v>79</v>
      </c>
      <c r="D348" s="47" t="s">
        <v>41</v>
      </c>
      <c r="E348" s="47" t="s">
        <v>1</v>
      </c>
      <c r="F348" s="47" t="s">
        <v>11</v>
      </c>
      <c r="G348" s="47" t="s">
        <v>187</v>
      </c>
      <c r="H348" s="47" t="s">
        <v>37</v>
      </c>
      <c r="I348" s="47" t="s">
        <v>1</v>
      </c>
      <c r="J348" s="71">
        <v>6333.6</v>
      </c>
      <c r="K348" s="24">
        <v>-618</v>
      </c>
      <c r="L348" s="24">
        <v>-618</v>
      </c>
      <c r="M348" s="24">
        <v>-618</v>
      </c>
    </row>
    <row r="349" spans="1:14" s="24" customFormat="1" x14ac:dyDescent="0.3">
      <c r="A349" s="65"/>
      <c r="B349" s="53" t="s">
        <v>190</v>
      </c>
      <c r="C349" s="47" t="s">
        <v>79</v>
      </c>
      <c r="D349" s="47" t="s">
        <v>41</v>
      </c>
      <c r="E349" s="47" t="s">
        <v>1</v>
      </c>
      <c r="F349" s="47" t="s">
        <v>11</v>
      </c>
      <c r="G349" s="47" t="s">
        <v>191</v>
      </c>
      <c r="H349" s="47" t="s">
        <v>37</v>
      </c>
      <c r="I349" s="47" t="s">
        <v>1</v>
      </c>
      <c r="J349" s="71">
        <v>20</v>
      </c>
    </row>
    <row r="350" spans="1:14" s="4" customFormat="1" ht="31.5" x14ac:dyDescent="0.3">
      <c r="A350" s="65"/>
      <c r="B350" s="53" t="s">
        <v>587</v>
      </c>
      <c r="C350" s="47" t="s">
        <v>79</v>
      </c>
      <c r="D350" s="47" t="s">
        <v>41</v>
      </c>
      <c r="E350" s="47" t="s">
        <v>1</v>
      </c>
      <c r="F350" s="47" t="s">
        <v>320</v>
      </c>
      <c r="G350" s="132"/>
      <c r="H350" s="133"/>
      <c r="I350" s="134"/>
      <c r="J350" s="71">
        <f>+J351</f>
        <v>1285</v>
      </c>
    </row>
    <row r="351" spans="1:14" s="24" customFormat="1" ht="33" customHeight="1" x14ac:dyDescent="0.3">
      <c r="A351" s="65"/>
      <c r="B351" s="53" t="s">
        <v>567</v>
      </c>
      <c r="C351" s="47" t="s">
        <v>79</v>
      </c>
      <c r="D351" s="47" t="s">
        <v>41</v>
      </c>
      <c r="E351" s="47" t="s">
        <v>1</v>
      </c>
      <c r="F351" s="47" t="s">
        <v>320</v>
      </c>
      <c r="G351" s="47" t="s">
        <v>189</v>
      </c>
      <c r="H351" s="47" t="s">
        <v>37</v>
      </c>
      <c r="I351" s="47" t="s">
        <v>1</v>
      </c>
      <c r="J351" s="71">
        <v>1285</v>
      </c>
    </row>
    <row r="352" spans="1:14" s="4" customFormat="1" ht="22.5" customHeight="1" x14ac:dyDescent="0.3">
      <c r="A352" s="65"/>
      <c r="B352" s="53" t="s">
        <v>346</v>
      </c>
      <c r="C352" s="47" t="s">
        <v>79</v>
      </c>
      <c r="D352" s="47" t="s">
        <v>41</v>
      </c>
      <c r="E352" s="47" t="s">
        <v>1</v>
      </c>
      <c r="F352" s="47" t="s">
        <v>241</v>
      </c>
      <c r="G352" s="132"/>
      <c r="H352" s="133"/>
      <c r="I352" s="134"/>
      <c r="J352" s="71">
        <f>+J353+J354+J355</f>
        <v>417.2</v>
      </c>
      <c r="K352" s="5">
        <f t="shared" ref="K352:N352" si="10">+K353+K354+K355</f>
        <v>0</v>
      </c>
      <c r="L352" s="3">
        <f t="shared" si="10"/>
        <v>0</v>
      </c>
      <c r="M352" s="3">
        <f t="shared" si="10"/>
        <v>0</v>
      </c>
      <c r="N352" s="3">
        <f t="shared" si="10"/>
        <v>0</v>
      </c>
    </row>
    <row r="353" spans="1:14" s="24" customFormat="1" ht="19.899999999999999" customHeight="1" x14ac:dyDescent="0.3">
      <c r="A353" s="65"/>
      <c r="B353" s="53" t="s">
        <v>439</v>
      </c>
      <c r="C353" s="47" t="s">
        <v>79</v>
      </c>
      <c r="D353" s="47" t="s">
        <v>41</v>
      </c>
      <c r="E353" s="47" t="s">
        <v>1</v>
      </c>
      <c r="F353" s="47" t="s">
        <v>241</v>
      </c>
      <c r="G353" s="47" t="s">
        <v>187</v>
      </c>
      <c r="H353" s="47" t="s">
        <v>37</v>
      </c>
      <c r="I353" s="47" t="s">
        <v>1</v>
      </c>
      <c r="J353" s="71">
        <v>351.6</v>
      </c>
    </row>
    <row r="354" spans="1:14" s="24" customFormat="1" x14ac:dyDescent="0.3">
      <c r="A354" s="65"/>
      <c r="B354" s="53" t="s">
        <v>267</v>
      </c>
      <c r="C354" s="47" t="s">
        <v>79</v>
      </c>
      <c r="D354" s="47" t="s">
        <v>41</v>
      </c>
      <c r="E354" s="47" t="s">
        <v>1</v>
      </c>
      <c r="F354" s="47" t="s">
        <v>241</v>
      </c>
      <c r="G354" s="47" t="s">
        <v>187</v>
      </c>
      <c r="H354" s="47" t="s">
        <v>37</v>
      </c>
      <c r="I354" s="47" t="s">
        <v>1</v>
      </c>
      <c r="J354" s="71">
        <v>57.2</v>
      </c>
    </row>
    <row r="355" spans="1:14" s="24" customFormat="1" x14ac:dyDescent="0.3">
      <c r="A355" s="65"/>
      <c r="B355" s="53" t="s">
        <v>268</v>
      </c>
      <c r="C355" s="47" t="s">
        <v>79</v>
      </c>
      <c r="D355" s="47" t="s">
        <v>41</v>
      </c>
      <c r="E355" s="47" t="s">
        <v>1</v>
      </c>
      <c r="F355" s="47" t="s">
        <v>241</v>
      </c>
      <c r="G355" s="47" t="s">
        <v>187</v>
      </c>
      <c r="H355" s="47" t="s">
        <v>37</v>
      </c>
      <c r="I355" s="47" t="s">
        <v>1</v>
      </c>
      <c r="J355" s="71">
        <v>8.4</v>
      </c>
    </row>
    <row r="356" spans="1:14" s="24" customFormat="1" ht="31.9" customHeight="1" x14ac:dyDescent="0.3">
      <c r="A356" s="65"/>
      <c r="B356" s="53" t="s">
        <v>376</v>
      </c>
      <c r="C356" s="47" t="s">
        <v>79</v>
      </c>
      <c r="D356" s="47" t="s">
        <v>41</v>
      </c>
      <c r="E356" s="47" t="s">
        <v>1</v>
      </c>
      <c r="F356" s="47" t="s">
        <v>377</v>
      </c>
      <c r="G356" s="47" t="s">
        <v>187</v>
      </c>
      <c r="H356" s="47" t="s">
        <v>37</v>
      </c>
      <c r="I356" s="47" t="s">
        <v>1</v>
      </c>
      <c r="J356" s="71"/>
    </row>
    <row r="357" spans="1:14" s="39" customFormat="1" ht="31.9" customHeight="1" x14ac:dyDescent="0.3">
      <c r="A357" s="65" t="s">
        <v>429</v>
      </c>
      <c r="B357" s="98" t="s">
        <v>315</v>
      </c>
      <c r="C357" s="47" t="s">
        <v>79</v>
      </c>
      <c r="D357" s="47" t="s">
        <v>41</v>
      </c>
      <c r="E357" s="47" t="s">
        <v>284</v>
      </c>
      <c r="F357" s="47" t="s">
        <v>3</v>
      </c>
      <c r="G357" s="132"/>
      <c r="H357" s="133"/>
      <c r="I357" s="134"/>
      <c r="J357" s="71">
        <f>+J358</f>
        <v>5000</v>
      </c>
      <c r="K357" s="55">
        <f t="shared" ref="K357:N357" si="11">+K358</f>
        <v>0</v>
      </c>
      <c r="L357" s="55">
        <f t="shared" si="11"/>
        <v>0</v>
      </c>
      <c r="M357" s="55">
        <f t="shared" si="11"/>
        <v>0</v>
      </c>
      <c r="N357" s="55">
        <f t="shared" si="11"/>
        <v>0</v>
      </c>
    </row>
    <row r="358" spans="1:14" s="39" customFormat="1" ht="31.5" customHeight="1" x14ac:dyDescent="0.3">
      <c r="A358" s="65"/>
      <c r="B358" s="53" t="s">
        <v>422</v>
      </c>
      <c r="C358" s="47" t="s">
        <v>79</v>
      </c>
      <c r="D358" s="47" t="s">
        <v>41</v>
      </c>
      <c r="E358" s="47" t="s">
        <v>284</v>
      </c>
      <c r="F358" s="47" t="s">
        <v>469</v>
      </c>
      <c r="G358" s="132"/>
      <c r="H358" s="133"/>
      <c r="I358" s="134"/>
      <c r="J358" s="71">
        <f>+J359+J360+J361</f>
        <v>5000</v>
      </c>
      <c r="K358" s="24"/>
      <c r="L358" s="24"/>
      <c r="M358" s="24"/>
      <c r="N358" s="24"/>
    </row>
    <row r="359" spans="1:14" s="39" customFormat="1" ht="21" customHeight="1" x14ac:dyDescent="0.3">
      <c r="A359" s="65"/>
      <c r="B359" s="53" t="s">
        <v>470</v>
      </c>
      <c r="C359" s="47" t="s">
        <v>79</v>
      </c>
      <c r="D359" s="47" t="s">
        <v>41</v>
      </c>
      <c r="E359" s="47" t="s">
        <v>284</v>
      </c>
      <c r="F359" s="47" t="s">
        <v>469</v>
      </c>
      <c r="G359" s="47" t="s">
        <v>187</v>
      </c>
      <c r="H359" s="47" t="s">
        <v>37</v>
      </c>
      <c r="I359" s="47" t="s">
        <v>1</v>
      </c>
      <c r="J359" s="71">
        <v>5000</v>
      </c>
      <c r="K359" s="24"/>
      <c r="L359" s="24"/>
      <c r="M359" s="24"/>
      <c r="N359" s="24"/>
    </row>
    <row r="360" spans="1:14" s="24" customFormat="1" ht="46.15" customHeight="1" x14ac:dyDescent="0.3">
      <c r="A360" s="65"/>
      <c r="B360" s="53" t="s">
        <v>640</v>
      </c>
      <c r="C360" s="47" t="s">
        <v>79</v>
      </c>
      <c r="D360" s="47" t="s">
        <v>41</v>
      </c>
      <c r="E360" s="47" t="s">
        <v>284</v>
      </c>
      <c r="F360" s="47" t="s">
        <v>401</v>
      </c>
      <c r="G360" s="47" t="s">
        <v>187</v>
      </c>
      <c r="H360" s="47" t="s">
        <v>37</v>
      </c>
      <c r="I360" s="47" t="s">
        <v>1</v>
      </c>
      <c r="J360" s="71">
        <v>0</v>
      </c>
    </row>
    <row r="361" spans="1:14" s="24" customFormat="1" ht="51.6" customHeight="1" x14ac:dyDescent="0.3">
      <c r="A361" s="65"/>
      <c r="B361" s="53" t="s">
        <v>641</v>
      </c>
      <c r="C361" s="47" t="s">
        <v>79</v>
      </c>
      <c r="D361" s="47" t="s">
        <v>41</v>
      </c>
      <c r="E361" s="47" t="s">
        <v>284</v>
      </c>
      <c r="F361" s="47" t="s">
        <v>401</v>
      </c>
      <c r="G361" s="47" t="s">
        <v>187</v>
      </c>
      <c r="H361" s="47" t="s">
        <v>37</v>
      </c>
      <c r="I361" s="47" t="s">
        <v>1</v>
      </c>
      <c r="J361" s="71">
        <v>0</v>
      </c>
    </row>
    <row r="362" spans="1:14" s="45" customFormat="1" ht="29.25" customHeight="1" x14ac:dyDescent="0.3">
      <c r="A362" s="65" t="s">
        <v>430</v>
      </c>
      <c r="B362" s="113" t="s">
        <v>503</v>
      </c>
      <c r="C362" s="47" t="s">
        <v>79</v>
      </c>
      <c r="D362" s="47" t="s">
        <v>41</v>
      </c>
      <c r="E362" s="47" t="s">
        <v>504</v>
      </c>
      <c r="F362" s="47" t="s">
        <v>3</v>
      </c>
      <c r="G362" s="132"/>
      <c r="H362" s="133"/>
      <c r="I362" s="134"/>
      <c r="J362" s="71">
        <f>J363</f>
        <v>51.2</v>
      </c>
      <c r="K362" s="43"/>
      <c r="L362" s="43"/>
      <c r="M362" s="43"/>
      <c r="N362" s="43"/>
    </row>
    <row r="363" spans="1:14" s="45" customFormat="1" ht="36" customHeight="1" x14ac:dyDescent="0.3">
      <c r="A363" s="65"/>
      <c r="B363" s="53" t="s">
        <v>505</v>
      </c>
      <c r="C363" s="47" t="s">
        <v>79</v>
      </c>
      <c r="D363" s="47" t="s">
        <v>41</v>
      </c>
      <c r="E363" s="47" t="s">
        <v>504</v>
      </c>
      <c r="F363" s="47" t="s">
        <v>423</v>
      </c>
      <c r="G363" s="79"/>
      <c r="H363" s="59"/>
      <c r="I363" s="51"/>
      <c r="J363" s="71">
        <f>J364+J365</f>
        <v>51.2</v>
      </c>
      <c r="K363" s="43"/>
      <c r="L363" s="43"/>
      <c r="M363" s="43"/>
      <c r="N363" s="43"/>
    </row>
    <row r="364" spans="1:14" s="42" customFormat="1" ht="52.15" customHeight="1" x14ac:dyDescent="0.3">
      <c r="A364" s="65"/>
      <c r="B364" s="53" t="s">
        <v>642</v>
      </c>
      <c r="C364" s="47" t="s">
        <v>79</v>
      </c>
      <c r="D364" s="47" t="s">
        <v>41</v>
      </c>
      <c r="E364" s="47" t="s">
        <v>504</v>
      </c>
      <c r="F364" s="47" t="s">
        <v>423</v>
      </c>
      <c r="G364" s="47" t="s">
        <v>194</v>
      </c>
      <c r="H364" s="47" t="s">
        <v>37</v>
      </c>
      <c r="I364" s="47" t="s">
        <v>1</v>
      </c>
      <c r="J364" s="71">
        <v>51.1</v>
      </c>
      <c r="K364" s="24"/>
      <c r="L364" s="24"/>
      <c r="M364" s="24"/>
      <c r="N364" s="24"/>
    </row>
    <row r="365" spans="1:14" s="42" customFormat="1" ht="36.6" customHeight="1" x14ac:dyDescent="0.3">
      <c r="A365" s="65"/>
      <c r="B365" s="53" t="s">
        <v>528</v>
      </c>
      <c r="C365" s="47" t="s">
        <v>79</v>
      </c>
      <c r="D365" s="47" t="s">
        <v>41</v>
      </c>
      <c r="E365" s="47" t="s">
        <v>504</v>
      </c>
      <c r="F365" s="47" t="s">
        <v>423</v>
      </c>
      <c r="G365" s="47" t="s">
        <v>194</v>
      </c>
      <c r="H365" s="47" t="s">
        <v>37</v>
      </c>
      <c r="I365" s="47" t="s">
        <v>1</v>
      </c>
      <c r="J365" s="71">
        <v>0.1</v>
      </c>
      <c r="K365" s="24"/>
      <c r="L365" s="24"/>
      <c r="M365" s="24"/>
      <c r="N365" s="24"/>
    </row>
    <row r="366" spans="1:14" s="1" customFormat="1" ht="16.5" x14ac:dyDescent="0.25">
      <c r="A366" s="65" t="s">
        <v>172</v>
      </c>
      <c r="B366" s="53" t="s">
        <v>83</v>
      </c>
      <c r="C366" s="47" t="s">
        <v>79</v>
      </c>
      <c r="D366" s="47" t="s">
        <v>75</v>
      </c>
      <c r="E366" s="47" t="s">
        <v>2</v>
      </c>
      <c r="F366" s="47" t="s">
        <v>3</v>
      </c>
      <c r="G366" s="141"/>
      <c r="H366" s="141"/>
      <c r="I366" s="141"/>
      <c r="J366" s="71">
        <f>SUM(J367+J377)</f>
        <v>15354.5</v>
      </c>
    </row>
    <row r="367" spans="1:14" s="2" customFormat="1" ht="31.5" x14ac:dyDescent="0.25">
      <c r="A367" s="65" t="s">
        <v>173</v>
      </c>
      <c r="B367" s="98" t="s">
        <v>82</v>
      </c>
      <c r="C367" s="47" t="s">
        <v>79</v>
      </c>
      <c r="D367" s="47" t="s">
        <v>75</v>
      </c>
      <c r="E367" s="47" t="s">
        <v>1</v>
      </c>
      <c r="F367" s="47" t="s">
        <v>3</v>
      </c>
      <c r="G367" s="141"/>
      <c r="H367" s="141"/>
      <c r="I367" s="141"/>
      <c r="J367" s="71">
        <f>SUM(J368+J374)</f>
        <v>7167.1999999999989</v>
      </c>
    </row>
    <row r="368" spans="1:14" s="4" customFormat="1" ht="31.5" x14ac:dyDescent="0.3">
      <c r="A368" s="65"/>
      <c r="B368" s="53" t="s">
        <v>12</v>
      </c>
      <c r="C368" s="47" t="s">
        <v>79</v>
      </c>
      <c r="D368" s="47" t="s">
        <v>75</v>
      </c>
      <c r="E368" s="47" t="s">
        <v>1</v>
      </c>
      <c r="F368" s="47" t="s">
        <v>11</v>
      </c>
      <c r="G368" s="141"/>
      <c r="H368" s="141"/>
      <c r="I368" s="141"/>
      <c r="J368" s="71">
        <f>SUM(J372+J370+J369+J373+J371)</f>
        <v>6872.4999999999991</v>
      </c>
    </row>
    <row r="369" spans="1:14" s="24" customFormat="1" ht="31.5" x14ac:dyDescent="0.3">
      <c r="A369" s="65"/>
      <c r="B369" s="53" t="s">
        <v>188</v>
      </c>
      <c r="C369" s="47" t="s">
        <v>79</v>
      </c>
      <c r="D369" s="47" t="s">
        <v>75</v>
      </c>
      <c r="E369" s="47" t="s">
        <v>1</v>
      </c>
      <c r="F369" s="47" t="s">
        <v>11</v>
      </c>
      <c r="G369" s="47" t="s">
        <v>189</v>
      </c>
      <c r="H369" s="47" t="s">
        <v>37</v>
      </c>
      <c r="I369" s="47" t="s">
        <v>1</v>
      </c>
      <c r="J369" s="71">
        <v>5498.9</v>
      </c>
      <c r="K369" s="24">
        <v>654</v>
      </c>
      <c r="L369" s="24">
        <v>654</v>
      </c>
      <c r="M369" s="24">
        <v>654</v>
      </c>
    </row>
    <row r="370" spans="1:14" s="24" customFormat="1" x14ac:dyDescent="0.3">
      <c r="A370" s="65"/>
      <c r="B370" s="53" t="s">
        <v>186</v>
      </c>
      <c r="C370" s="47" t="s">
        <v>79</v>
      </c>
      <c r="D370" s="47" t="s">
        <v>75</v>
      </c>
      <c r="E370" s="47" t="s">
        <v>1</v>
      </c>
      <c r="F370" s="47" t="s">
        <v>11</v>
      </c>
      <c r="G370" s="47" t="s">
        <v>187</v>
      </c>
      <c r="H370" s="47" t="s">
        <v>37</v>
      </c>
      <c r="I370" s="47" t="s">
        <v>1</v>
      </c>
      <c r="J370" s="71">
        <v>1111.5</v>
      </c>
      <c r="K370" s="24">
        <f>-598+(-530)</f>
        <v>-1128</v>
      </c>
    </row>
    <row r="371" spans="1:14" s="24" customFormat="1" x14ac:dyDescent="0.3">
      <c r="A371" s="65"/>
      <c r="B371" s="53" t="s">
        <v>195</v>
      </c>
      <c r="C371" s="47" t="s">
        <v>79</v>
      </c>
      <c r="D371" s="47" t="s">
        <v>75</v>
      </c>
      <c r="E371" s="47" t="s">
        <v>1</v>
      </c>
      <c r="F371" s="47" t="s">
        <v>11</v>
      </c>
      <c r="G371" s="47" t="s">
        <v>194</v>
      </c>
      <c r="H371" s="47" t="s">
        <v>37</v>
      </c>
      <c r="I371" s="47" t="s">
        <v>1</v>
      </c>
      <c r="J371" s="71">
        <v>79.400000000000006</v>
      </c>
    </row>
    <row r="372" spans="1:14" s="24" customFormat="1" x14ac:dyDescent="0.3">
      <c r="A372" s="65"/>
      <c r="B372" s="53" t="s">
        <v>190</v>
      </c>
      <c r="C372" s="47" t="s">
        <v>79</v>
      </c>
      <c r="D372" s="47" t="s">
        <v>75</v>
      </c>
      <c r="E372" s="47" t="s">
        <v>1</v>
      </c>
      <c r="F372" s="47" t="s">
        <v>11</v>
      </c>
      <c r="G372" s="47" t="s">
        <v>191</v>
      </c>
      <c r="H372" s="47" t="s">
        <v>37</v>
      </c>
      <c r="I372" s="47" t="s">
        <v>1</v>
      </c>
      <c r="J372" s="71">
        <v>182.7</v>
      </c>
    </row>
    <row r="373" spans="1:14" s="39" customFormat="1" x14ac:dyDescent="0.3">
      <c r="A373" s="65"/>
      <c r="B373" s="53" t="s">
        <v>443</v>
      </c>
      <c r="C373" s="47" t="s">
        <v>79</v>
      </c>
      <c r="D373" s="47" t="s">
        <v>75</v>
      </c>
      <c r="E373" s="47" t="s">
        <v>1</v>
      </c>
      <c r="F373" s="47" t="s">
        <v>322</v>
      </c>
      <c r="G373" s="47" t="s">
        <v>198</v>
      </c>
      <c r="H373" s="47" t="s">
        <v>37</v>
      </c>
      <c r="I373" s="47" t="s">
        <v>1</v>
      </c>
      <c r="J373" s="71">
        <v>0</v>
      </c>
      <c r="K373" s="24"/>
      <c r="L373" s="24"/>
      <c r="M373" s="24"/>
      <c r="N373" s="24"/>
    </row>
    <row r="374" spans="1:14" s="42" customFormat="1" ht="47.25" x14ac:dyDescent="0.3">
      <c r="A374" s="65"/>
      <c r="B374" s="53" t="s">
        <v>468</v>
      </c>
      <c r="C374" s="47" t="s">
        <v>79</v>
      </c>
      <c r="D374" s="47" t="s">
        <v>75</v>
      </c>
      <c r="E374" s="47" t="s">
        <v>1</v>
      </c>
      <c r="F374" s="47" t="s">
        <v>523</v>
      </c>
      <c r="G374" s="132"/>
      <c r="H374" s="133"/>
      <c r="I374" s="134"/>
      <c r="J374" s="71">
        <f>J375+J376</f>
        <v>294.7</v>
      </c>
      <c r="K374" s="24"/>
      <c r="L374" s="24"/>
      <c r="M374" s="24"/>
      <c r="N374" s="24"/>
    </row>
    <row r="375" spans="1:14" s="42" customFormat="1" x14ac:dyDescent="0.3">
      <c r="A375" s="65"/>
      <c r="B375" s="53" t="s">
        <v>267</v>
      </c>
      <c r="C375" s="47" t="s">
        <v>79</v>
      </c>
      <c r="D375" s="47" t="s">
        <v>75</v>
      </c>
      <c r="E375" s="47" t="s">
        <v>1</v>
      </c>
      <c r="F375" s="47" t="s">
        <v>523</v>
      </c>
      <c r="G375" s="47" t="s">
        <v>187</v>
      </c>
      <c r="H375" s="47" t="s">
        <v>76</v>
      </c>
      <c r="I375" s="47" t="s">
        <v>5</v>
      </c>
      <c r="J375" s="71">
        <v>257</v>
      </c>
      <c r="K375" s="24"/>
      <c r="L375" s="24"/>
      <c r="M375" s="24"/>
      <c r="N375" s="24"/>
    </row>
    <row r="376" spans="1:14" s="42" customFormat="1" x14ac:dyDescent="0.3">
      <c r="A376" s="65"/>
      <c r="B376" s="53" t="s">
        <v>268</v>
      </c>
      <c r="C376" s="47" t="s">
        <v>79</v>
      </c>
      <c r="D376" s="47" t="s">
        <v>75</v>
      </c>
      <c r="E376" s="47" t="s">
        <v>1</v>
      </c>
      <c r="F376" s="47" t="s">
        <v>523</v>
      </c>
      <c r="G376" s="47" t="s">
        <v>187</v>
      </c>
      <c r="H376" s="47" t="s">
        <v>76</v>
      </c>
      <c r="I376" s="47" t="s">
        <v>5</v>
      </c>
      <c r="J376" s="71">
        <v>37.700000000000003</v>
      </c>
      <c r="K376" s="24"/>
      <c r="L376" s="24"/>
      <c r="M376" s="24"/>
      <c r="N376" s="24"/>
    </row>
    <row r="377" spans="1:14" s="40" customFormat="1" x14ac:dyDescent="0.3">
      <c r="A377" s="65"/>
      <c r="B377" s="98" t="s">
        <v>315</v>
      </c>
      <c r="C377" s="47" t="s">
        <v>79</v>
      </c>
      <c r="D377" s="47" t="s">
        <v>75</v>
      </c>
      <c r="E377" s="47" t="s">
        <v>284</v>
      </c>
      <c r="F377" s="47" t="s">
        <v>3</v>
      </c>
      <c r="G377" s="141"/>
      <c r="H377" s="141"/>
      <c r="I377" s="141"/>
      <c r="J377" s="114">
        <f>SUM(J378)</f>
        <v>8187.3</v>
      </c>
      <c r="K377" s="4"/>
      <c r="L377" s="4"/>
      <c r="M377" s="4"/>
      <c r="N377" s="4"/>
    </row>
    <row r="378" spans="1:14" s="39" customFormat="1" x14ac:dyDescent="0.3">
      <c r="A378" s="65"/>
      <c r="B378" s="53" t="s">
        <v>643</v>
      </c>
      <c r="C378" s="47" t="s">
        <v>79</v>
      </c>
      <c r="D378" s="47" t="s">
        <v>75</v>
      </c>
      <c r="E378" s="47" t="s">
        <v>284</v>
      </c>
      <c r="F378" s="47" t="s">
        <v>434</v>
      </c>
      <c r="G378" s="84"/>
      <c r="H378" s="84"/>
      <c r="I378" s="84"/>
      <c r="J378" s="71">
        <f>+J379+J380</f>
        <v>8187.3</v>
      </c>
      <c r="K378" s="24"/>
      <c r="L378" s="24"/>
      <c r="M378" s="24"/>
      <c r="N378" s="24"/>
    </row>
    <row r="379" spans="1:14" s="39" customFormat="1" x14ac:dyDescent="0.3">
      <c r="A379" s="65"/>
      <c r="B379" s="53" t="s">
        <v>267</v>
      </c>
      <c r="C379" s="47" t="s">
        <v>79</v>
      </c>
      <c r="D379" s="47" t="s">
        <v>75</v>
      </c>
      <c r="E379" s="47" t="s">
        <v>284</v>
      </c>
      <c r="F379" s="47" t="s">
        <v>434</v>
      </c>
      <c r="G379" s="47" t="s">
        <v>187</v>
      </c>
      <c r="H379" s="47" t="s">
        <v>37</v>
      </c>
      <c r="I379" s="47" t="s">
        <v>1</v>
      </c>
      <c r="J379" s="85">
        <v>8163.3</v>
      </c>
      <c r="K379" s="24"/>
      <c r="L379" s="24"/>
      <c r="M379" s="24"/>
      <c r="N379" s="24"/>
    </row>
    <row r="380" spans="1:14" s="39" customFormat="1" x14ac:dyDescent="0.3">
      <c r="A380" s="65"/>
      <c r="B380" s="53" t="s">
        <v>268</v>
      </c>
      <c r="C380" s="47" t="s">
        <v>79</v>
      </c>
      <c r="D380" s="47" t="s">
        <v>75</v>
      </c>
      <c r="E380" s="47" t="s">
        <v>284</v>
      </c>
      <c r="F380" s="47" t="s">
        <v>434</v>
      </c>
      <c r="G380" s="47" t="s">
        <v>187</v>
      </c>
      <c r="H380" s="47" t="s">
        <v>37</v>
      </c>
      <c r="I380" s="47" t="s">
        <v>1</v>
      </c>
      <c r="J380" s="85">
        <v>24</v>
      </c>
      <c r="K380" s="24"/>
      <c r="L380" s="24"/>
      <c r="M380" s="24"/>
      <c r="N380" s="24"/>
    </row>
    <row r="381" spans="1:14" s="42" customFormat="1" x14ac:dyDescent="0.3">
      <c r="A381" s="65"/>
      <c r="B381" s="53"/>
      <c r="C381" s="47"/>
      <c r="D381" s="47"/>
      <c r="E381" s="47"/>
      <c r="F381" s="47"/>
      <c r="G381" s="47"/>
      <c r="H381" s="47"/>
      <c r="I381" s="47"/>
      <c r="J381" s="71"/>
    </row>
    <row r="382" spans="1:14" s="42" customFormat="1" x14ac:dyDescent="0.3">
      <c r="A382" s="65"/>
      <c r="B382" s="53"/>
      <c r="C382" s="47"/>
      <c r="D382" s="47"/>
      <c r="E382" s="47"/>
      <c r="F382" s="47"/>
      <c r="G382" s="47"/>
      <c r="H382" s="47"/>
      <c r="I382" s="47"/>
      <c r="J382" s="71"/>
    </row>
    <row r="383" spans="1:14" s="11" customFormat="1" ht="16.5" x14ac:dyDescent="0.25">
      <c r="A383" s="65" t="s">
        <v>204</v>
      </c>
      <c r="B383" s="53" t="s">
        <v>85</v>
      </c>
      <c r="C383" s="47" t="s">
        <v>79</v>
      </c>
      <c r="D383" s="47" t="s">
        <v>84</v>
      </c>
      <c r="E383" s="47" t="s">
        <v>2</v>
      </c>
      <c r="F383" s="47" t="s">
        <v>3</v>
      </c>
      <c r="G383" s="141"/>
      <c r="H383" s="141"/>
      <c r="I383" s="141"/>
      <c r="J383" s="71">
        <f>+J384</f>
        <v>72019.099999999991</v>
      </c>
    </row>
    <row r="384" spans="1:14" s="2" customFormat="1" ht="31.5" x14ac:dyDescent="0.25">
      <c r="A384" s="65" t="s">
        <v>205</v>
      </c>
      <c r="B384" s="98" t="s">
        <v>494</v>
      </c>
      <c r="C384" s="47" t="s">
        <v>79</v>
      </c>
      <c r="D384" s="47" t="s">
        <v>84</v>
      </c>
      <c r="E384" s="47" t="s">
        <v>1</v>
      </c>
      <c r="F384" s="47" t="s">
        <v>3</v>
      </c>
      <c r="G384" s="141"/>
      <c r="H384" s="141"/>
      <c r="I384" s="141"/>
      <c r="J384" s="71">
        <f>+J385+J389</f>
        <v>72019.099999999991</v>
      </c>
      <c r="K384" s="8" t="e">
        <f>+K385+#REF!</f>
        <v>#REF!</v>
      </c>
      <c r="L384" s="23" t="e">
        <f>+L385+#REF!</f>
        <v>#REF!</v>
      </c>
      <c r="M384" s="23" t="e">
        <f>+M385+#REF!</f>
        <v>#REF!</v>
      </c>
      <c r="N384" s="23" t="e">
        <f>+N385+#REF!</f>
        <v>#REF!</v>
      </c>
    </row>
    <row r="385" spans="1:13" s="4" customFormat="1" ht="31.5" x14ac:dyDescent="0.3">
      <c r="A385" s="65"/>
      <c r="B385" s="53" t="s">
        <v>12</v>
      </c>
      <c r="C385" s="47" t="s">
        <v>79</v>
      </c>
      <c r="D385" s="47" t="s">
        <v>84</v>
      </c>
      <c r="E385" s="47" t="s">
        <v>1</v>
      </c>
      <c r="F385" s="47" t="s">
        <v>11</v>
      </c>
      <c r="G385" s="141"/>
      <c r="H385" s="141"/>
      <c r="I385" s="141"/>
      <c r="J385" s="71">
        <f>+J386+J387+J388</f>
        <v>68565.899999999994</v>
      </c>
    </row>
    <row r="386" spans="1:13" s="24" customFormat="1" ht="31.5" x14ac:dyDescent="0.3">
      <c r="A386" s="65"/>
      <c r="B386" s="53" t="s">
        <v>188</v>
      </c>
      <c r="C386" s="47" t="s">
        <v>79</v>
      </c>
      <c r="D386" s="47" t="s">
        <v>84</v>
      </c>
      <c r="E386" s="47" t="s">
        <v>1</v>
      </c>
      <c r="F386" s="47" t="s">
        <v>11</v>
      </c>
      <c r="G386" s="47" t="s">
        <v>189</v>
      </c>
      <c r="H386" s="47" t="s">
        <v>36</v>
      </c>
      <c r="I386" s="47" t="s">
        <v>4</v>
      </c>
      <c r="J386" s="71">
        <v>61282.9</v>
      </c>
      <c r="K386" s="24" t="s">
        <v>288</v>
      </c>
      <c r="L386" s="24">
        <v>1616</v>
      </c>
      <c r="M386" s="24">
        <v>1616</v>
      </c>
    </row>
    <row r="387" spans="1:13" s="24" customFormat="1" ht="16.149999999999999" customHeight="1" x14ac:dyDescent="0.3">
      <c r="A387" s="65"/>
      <c r="B387" s="53" t="s">
        <v>186</v>
      </c>
      <c r="C387" s="47" t="s">
        <v>79</v>
      </c>
      <c r="D387" s="47" t="s">
        <v>84</v>
      </c>
      <c r="E387" s="47" t="s">
        <v>1</v>
      </c>
      <c r="F387" s="47" t="s">
        <v>11</v>
      </c>
      <c r="G387" s="47" t="s">
        <v>187</v>
      </c>
      <c r="H387" s="47" t="s">
        <v>36</v>
      </c>
      <c r="I387" s="47" t="s">
        <v>4</v>
      </c>
      <c r="J387" s="71">
        <v>6025.5</v>
      </c>
    </row>
    <row r="388" spans="1:13" s="24" customFormat="1" ht="15.6" customHeight="1" x14ac:dyDescent="0.3">
      <c r="A388" s="65"/>
      <c r="B388" s="53" t="s">
        <v>190</v>
      </c>
      <c r="C388" s="47" t="s">
        <v>79</v>
      </c>
      <c r="D388" s="47" t="s">
        <v>84</v>
      </c>
      <c r="E388" s="47" t="s">
        <v>1</v>
      </c>
      <c r="F388" s="47" t="s">
        <v>11</v>
      </c>
      <c r="G388" s="47" t="s">
        <v>191</v>
      </c>
      <c r="H388" s="47" t="s">
        <v>36</v>
      </c>
      <c r="I388" s="47" t="s">
        <v>4</v>
      </c>
      <c r="J388" s="71">
        <v>1257.5</v>
      </c>
    </row>
    <row r="389" spans="1:13" s="24" customFormat="1" ht="37.15" customHeight="1" x14ac:dyDescent="0.3">
      <c r="A389" s="65"/>
      <c r="B389" s="53" t="s">
        <v>587</v>
      </c>
      <c r="C389" s="47" t="s">
        <v>79</v>
      </c>
      <c r="D389" s="47" t="s">
        <v>84</v>
      </c>
      <c r="E389" s="47" t="s">
        <v>1</v>
      </c>
      <c r="F389" s="47" t="s">
        <v>320</v>
      </c>
      <c r="G389" s="132"/>
      <c r="H389" s="133"/>
      <c r="I389" s="134"/>
      <c r="J389" s="71">
        <f>+J390+J391</f>
        <v>3453.2</v>
      </c>
    </row>
    <row r="390" spans="1:13" s="24" customFormat="1" ht="15.6" customHeight="1" x14ac:dyDescent="0.3">
      <c r="A390" s="65"/>
      <c r="B390" s="53" t="s">
        <v>567</v>
      </c>
      <c r="C390" s="47" t="s">
        <v>79</v>
      </c>
      <c r="D390" s="47" t="s">
        <v>84</v>
      </c>
      <c r="E390" s="47" t="s">
        <v>1</v>
      </c>
      <c r="F390" s="47" t="s">
        <v>320</v>
      </c>
      <c r="G390" s="47" t="s">
        <v>189</v>
      </c>
      <c r="H390" s="47" t="s">
        <v>36</v>
      </c>
      <c r="I390" s="47" t="s">
        <v>4</v>
      </c>
      <c r="J390" s="71">
        <v>3333.2</v>
      </c>
    </row>
    <row r="391" spans="1:13" s="24" customFormat="1" ht="15.6" customHeight="1" x14ac:dyDescent="0.3">
      <c r="A391" s="65"/>
      <c r="B391" s="53" t="s">
        <v>186</v>
      </c>
      <c r="C391" s="47" t="s">
        <v>79</v>
      </c>
      <c r="D391" s="47" t="s">
        <v>84</v>
      </c>
      <c r="E391" s="47" t="s">
        <v>1</v>
      </c>
      <c r="F391" s="47" t="s">
        <v>320</v>
      </c>
      <c r="G391" s="47" t="s">
        <v>187</v>
      </c>
      <c r="H391" s="47" t="s">
        <v>36</v>
      </c>
      <c r="I391" s="47" t="s">
        <v>4</v>
      </c>
      <c r="J391" s="71">
        <v>120</v>
      </c>
    </row>
    <row r="392" spans="1:13" s="11" customFormat="1" ht="16.5" x14ac:dyDescent="0.25">
      <c r="A392" s="65" t="s">
        <v>206</v>
      </c>
      <c r="B392" s="53" t="s">
        <v>87</v>
      </c>
      <c r="C392" s="47" t="s">
        <v>79</v>
      </c>
      <c r="D392" s="47" t="s">
        <v>86</v>
      </c>
      <c r="E392" s="47" t="s">
        <v>2</v>
      </c>
      <c r="F392" s="47" t="s">
        <v>3</v>
      </c>
      <c r="G392" s="141"/>
      <c r="H392" s="141"/>
      <c r="I392" s="141"/>
      <c r="J392" s="71">
        <f>+J393</f>
        <v>972.4</v>
      </c>
    </row>
    <row r="393" spans="1:13" s="2" customFormat="1" ht="31.5" x14ac:dyDescent="0.25">
      <c r="A393" s="65" t="s">
        <v>207</v>
      </c>
      <c r="B393" s="98" t="s">
        <v>248</v>
      </c>
      <c r="C393" s="47" t="s">
        <v>79</v>
      </c>
      <c r="D393" s="47" t="s">
        <v>86</v>
      </c>
      <c r="E393" s="47" t="s">
        <v>7</v>
      </c>
      <c r="F393" s="47" t="s">
        <v>3</v>
      </c>
      <c r="G393" s="141"/>
      <c r="H393" s="141"/>
      <c r="I393" s="141"/>
      <c r="J393" s="71">
        <f>+J394+J396</f>
        <v>972.4</v>
      </c>
    </row>
    <row r="394" spans="1:13" s="4" customFormat="1" x14ac:dyDescent="0.3">
      <c r="A394" s="65"/>
      <c r="B394" s="53" t="s">
        <v>71</v>
      </c>
      <c r="C394" s="47" t="s">
        <v>79</v>
      </c>
      <c r="D394" s="47" t="s">
        <v>86</v>
      </c>
      <c r="E394" s="47" t="s">
        <v>7</v>
      </c>
      <c r="F394" s="47" t="s">
        <v>70</v>
      </c>
      <c r="G394" s="141"/>
      <c r="H394" s="141"/>
      <c r="I394" s="141"/>
      <c r="J394" s="71">
        <f>+J395</f>
        <v>772.4</v>
      </c>
    </row>
    <row r="395" spans="1:13" s="24" customFormat="1" ht="20.25" customHeight="1" x14ac:dyDescent="0.3">
      <c r="A395" s="65"/>
      <c r="B395" s="53" t="s">
        <v>186</v>
      </c>
      <c r="C395" s="47" t="s">
        <v>79</v>
      </c>
      <c r="D395" s="47" t="s">
        <v>86</v>
      </c>
      <c r="E395" s="47" t="s">
        <v>7</v>
      </c>
      <c r="F395" s="47" t="s">
        <v>70</v>
      </c>
      <c r="G395" s="47" t="s">
        <v>187</v>
      </c>
      <c r="H395" s="47" t="s">
        <v>37</v>
      </c>
      <c r="I395" s="47" t="s">
        <v>1</v>
      </c>
      <c r="J395" s="71">
        <v>772.4</v>
      </c>
    </row>
    <row r="396" spans="1:13" s="11" customFormat="1" ht="31.5" x14ac:dyDescent="0.25">
      <c r="A396" s="65"/>
      <c r="B396" s="53" t="s">
        <v>587</v>
      </c>
      <c r="C396" s="47" t="s">
        <v>79</v>
      </c>
      <c r="D396" s="47" t="s">
        <v>86</v>
      </c>
      <c r="E396" s="47" t="s">
        <v>7</v>
      </c>
      <c r="F396" s="47" t="s">
        <v>320</v>
      </c>
      <c r="G396" s="141"/>
      <c r="H396" s="141"/>
      <c r="I396" s="141"/>
      <c r="J396" s="71">
        <f>+J397</f>
        <v>200</v>
      </c>
    </row>
    <row r="397" spans="1:13" s="11" customFormat="1" ht="16.5" x14ac:dyDescent="0.25">
      <c r="A397" s="65"/>
      <c r="B397" s="53" t="s">
        <v>186</v>
      </c>
      <c r="C397" s="47" t="s">
        <v>79</v>
      </c>
      <c r="D397" s="47" t="s">
        <v>86</v>
      </c>
      <c r="E397" s="47" t="s">
        <v>7</v>
      </c>
      <c r="F397" s="47" t="s">
        <v>320</v>
      </c>
      <c r="G397" s="47" t="s">
        <v>187</v>
      </c>
      <c r="H397" s="47" t="s">
        <v>37</v>
      </c>
      <c r="I397" s="47" t="s">
        <v>21</v>
      </c>
      <c r="J397" s="71">
        <v>200</v>
      </c>
    </row>
    <row r="398" spans="1:13" s="31" customFormat="1" ht="37.5" customHeight="1" x14ac:dyDescent="0.3">
      <c r="A398" s="65" t="s">
        <v>436</v>
      </c>
      <c r="B398" s="53" t="s">
        <v>461</v>
      </c>
      <c r="C398" s="47" t="s">
        <v>79</v>
      </c>
      <c r="D398" s="47" t="s">
        <v>23</v>
      </c>
      <c r="E398" s="47" t="s">
        <v>2</v>
      </c>
      <c r="F398" s="47" t="s">
        <v>3</v>
      </c>
      <c r="G398" s="132"/>
      <c r="H398" s="133"/>
      <c r="I398" s="134"/>
      <c r="J398" s="71">
        <f>+J399+J406+J402+J412</f>
        <v>65268.3</v>
      </c>
    </row>
    <row r="399" spans="1:13" s="13" customFormat="1" ht="31.5" x14ac:dyDescent="0.3">
      <c r="A399" s="65"/>
      <c r="B399" s="98" t="s">
        <v>345</v>
      </c>
      <c r="C399" s="47" t="s">
        <v>79</v>
      </c>
      <c r="D399" s="47" t="s">
        <v>23</v>
      </c>
      <c r="E399" s="47" t="s">
        <v>7</v>
      </c>
      <c r="F399" s="47" t="s">
        <v>3</v>
      </c>
      <c r="G399" s="132"/>
      <c r="H399" s="133"/>
      <c r="I399" s="134"/>
      <c r="J399" s="71">
        <f>J400</f>
        <v>0</v>
      </c>
    </row>
    <row r="400" spans="1:13" s="24" customFormat="1" ht="31.5" x14ac:dyDescent="0.3">
      <c r="A400" s="65"/>
      <c r="B400" s="53" t="s">
        <v>536</v>
      </c>
      <c r="C400" s="47" t="s">
        <v>79</v>
      </c>
      <c r="D400" s="47" t="s">
        <v>23</v>
      </c>
      <c r="E400" s="47" t="s">
        <v>7</v>
      </c>
      <c r="F400" s="47" t="s">
        <v>373</v>
      </c>
      <c r="G400" s="79"/>
      <c r="H400" s="59"/>
      <c r="I400" s="51"/>
      <c r="J400" s="71">
        <f>SUM(J401:J401)</f>
        <v>0</v>
      </c>
    </row>
    <row r="401" spans="1:10" s="24" customFormat="1" x14ac:dyDescent="0.3">
      <c r="A401" s="65"/>
      <c r="B401" s="53" t="s">
        <v>537</v>
      </c>
      <c r="C401" s="47" t="s">
        <v>79</v>
      </c>
      <c r="D401" s="47" t="s">
        <v>23</v>
      </c>
      <c r="E401" s="47" t="s">
        <v>7</v>
      </c>
      <c r="F401" s="47" t="s">
        <v>588</v>
      </c>
      <c r="G401" s="79" t="s">
        <v>198</v>
      </c>
      <c r="H401" s="47" t="s">
        <v>37</v>
      </c>
      <c r="I401" s="51" t="s">
        <v>1</v>
      </c>
      <c r="J401" s="71">
        <v>0</v>
      </c>
    </row>
    <row r="402" spans="1:10" s="24" customFormat="1" ht="63" x14ac:dyDescent="0.3">
      <c r="A402" s="65" t="s">
        <v>516</v>
      </c>
      <c r="B402" s="98" t="s">
        <v>254</v>
      </c>
      <c r="C402" s="51" t="s">
        <v>79</v>
      </c>
      <c r="D402" s="47" t="s">
        <v>23</v>
      </c>
      <c r="E402" s="47" t="s">
        <v>21</v>
      </c>
      <c r="F402" s="47" t="s">
        <v>3</v>
      </c>
      <c r="G402" s="84"/>
      <c r="H402" s="82"/>
      <c r="I402" s="51"/>
      <c r="J402" s="71">
        <f t="shared" ref="J402" si="12">J403</f>
        <v>816.5</v>
      </c>
    </row>
    <row r="403" spans="1:10" s="24" customFormat="1" ht="47.25" x14ac:dyDescent="0.3">
      <c r="A403" s="65"/>
      <c r="B403" s="53" t="s">
        <v>460</v>
      </c>
      <c r="C403" s="51" t="s">
        <v>79</v>
      </c>
      <c r="D403" s="47" t="s">
        <v>23</v>
      </c>
      <c r="E403" s="47" t="s">
        <v>21</v>
      </c>
      <c r="F403" s="47" t="s">
        <v>421</v>
      </c>
      <c r="G403" s="132"/>
      <c r="H403" s="133"/>
      <c r="I403" s="134"/>
      <c r="J403" s="71">
        <f>J404+J405</f>
        <v>816.5</v>
      </c>
    </row>
    <row r="404" spans="1:10" s="24" customFormat="1" x14ac:dyDescent="0.3">
      <c r="A404" s="65"/>
      <c r="B404" s="53" t="s">
        <v>442</v>
      </c>
      <c r="C404" s="51" t="s">
        <v>79</v>
      </c>
      <c r="D404" s="47" t="s">
        <v>23</v>
      </c>
      <c r="E404" s="47" t="s">
        <v>21</v>
      </c>
      <c r="F404" s="47" t="s">
        <v>421</v>
      </c>
      <c r="G404" s="47" t="s">
        <v>198</v>
      </c>
      <c r="H404" s="47" t="s">
        <v>37</v>
      </c>
      <c r="I404" s="51" t="s">
        <v>1</v>
      </c>
      <c r="J404" s="71">
        <v>800</v>
      </c>
    </row>
    <row r="405" spans="1:10" s="42" customFormat="1" x14ac:dyDescent="0.3">
      <c r="A405" s="65"/>
      <c r="B405" s="53" t="s">
        <v>644</v>
      </c>
      <c r="C405" s="51" t="s">
        <v>79</v>
      </c>
      <c r="D405" s="47" t="s">
        <v>23</v>
      </c>
      <c r="E405" s="47" t="s">
        <v>21</v>
      </c>
      <c r="F405" s="47" t="s">
        <v>421</v>
      </c>
      <c r="G405" s="79" t="s">
        <v>198</v>
      </c>
      <c r="H405" s="47" t="s">
        <v>37</v>
      </c>
      <c r="I405" s="51" t="s">
        <v>1</v>
      </c>
      <c r="J405" s="71">
        <v>16.5</v>
      </c>
    </row>
    <row r="406" spans="1:10" s="13" customFormat="1" x14ac:dyDescent="0.3">
      <c r="A406" s="115" t="s">
        <v>517</v>
      </c>
      <c r="B406" s="98" t="s">
        <v>315</v>
      </c>
      <c r="C406" s="51" t="s">
        <v>79</v>
      </c>
      <c r="D406" s="47" t="s">
        <v>23</v>
      </c>
      <c r="E406" s="47" t="s">
        <v>284</v>
      </c>
      <c r="F406" s="47" t="s">
        <v>3</v>
      </c>
      <c r="G406" s="116"/>
      <c r="H406" s="117"/>
      <c r="I406" s="118"/>
      <c r="J406" s="71">
        <f>+J407+J410</f>
        <v>64349.4</v>
      </c>
    </row>
    <row r="407" spans="1:10" s="13" customFormat="1" ht="31.5" x14ac:dyDescent="0.3">
      <c r="A407" s="115"/>
      <c r="B407" s="53" t="s">
        <v>538</v>
      </c>
      <c r="C407" s="51" t="s">
        <v>79</v>
      </c>
      <c r="D407" s="47" t="s">
        <v>23</v>
      </c>
      <c r="E407" s="47" t="s">
        <v>284</v>
      </c>
      <c r="F407" s="47" t="s">
        <v>501</v>
      </c>
      <c r="G407" s="119"/>
      <c r="H407" s="120"/>
      <c r="I407" s="121"/>
      <c r="J407" s="71">
        <f>+J408+J409</f>
        <v>51519</v>
      </c>
    </row>
    <row r="408" spans="1:10" s="24" customFormat="1" x14ac:dyDescent="0.3">
      <c r="A408" s="65"/>
      <c r="B408" s="53" t="s">
        <v>442</v>
      </c>
      <c r="C408" s="51" t="s">
        <v>79</v>
      </c>
      <c r="D408" s="47" t="s">
        <v>23</v>
      </c>
      <c r="E408" s="47" t="s">
        <v>284</v>
      </c>
      <c r="F408" s="47" t="s">
        <v>501</v>
      </c>
      <c r="G408" s="47" t="s">
        <v>198</v>
      </c>
      <c r="H408" s="47" t="s">
        <v>37</v>
      </c>
      <c r="I408" s="47" t="s">
        <v>21</v>
      </c>
      <c r="J408" s="71">
        <v>51103.6</v>
      </c>
    </row>
    <row r="409" spans="1:10" s="24" customFormat="1" x14ac:dyDescent="0.3">
      <c r="A409" s="65"/>
      <c r="B409" s="53" t="s">
        <v>502</v>
      </c>
      <c r="C409" s="51" t="s">
        <v>79</v>
      </c>
      <c r="D409" s="47" t="s">
        <v>23</v>
      </c>
      <c r="E409" s="47" t="s">
        <v>284</v>
      </c>
      <c r="F409" s="47" t="s">
        <v>501</v>
      </c>
      <c r="G409" s="47" t="s">
        <v>198</v>
      </c>
      <c r="H409" s="47" t="s">
        <v>37</v>
      </c>
      <c r="I409" s="47" t="s">
        <v>21</v>
      </c>
      <c r="J409" s="71">
        <v>415.4</v>
      </c>
    </row>
    <row r="410" spans="1:10" s="24" customFormat="1" ht="47.25" x14ac:dyDescent="0.3">
      <c r="A410" s="65"/>
      <c r="B410" s="53" t="s">
        <v>539</v>
      </c>
      <c r="C410" s="51" t="s">
        <v>79</v>
      </c>
      <c r="D410" s="47" t="s">
        <v>23</v>
      </c>
      <c r="E410" s="47" t="s">
        <v>284</v>
      </c>
      <c r="F410" s="47" t="s">
        <v>459</v>
      </c>
      <c r="G410" s="47" t="s">
        <v>198</v>
      </c>
      <c r="H410" s="47" t="s">
        <v>37</v>
      </c>
      <c r="I410" s="47" t="s">
        <v>21</v>
      </c>
      <c r="J410" s="71">
        <v>12830.4</v>
      </c>
    </row>
    <row r="411" spans="1:10" s="24" customFormat="1" ht="29.25" customHeight="1" x14ac:dyDescent="0.3">
      <c r="A411" s="65"/>
      <c r="B411" s="53" t="s">
        <v>502</v>
      </c>
      <c r="C411" s="47" t="s">
        <v>79</v>
      </c>
      <c r="D411" s="47" t="s">
        <v>23</v>
      </c>
      <c r="E411" s="47" t="s">
        <v>284</v>
      </c>
      <c r="F411" s="47" t="s">
        <v>459</v>
      </c>
      <c r="G411" s="47" t="s">
        <v>198</v>
      </c>
      <c r="H411" s="47" t="s">
        <v>37</v>
      </c>
      <c r="I411" s="47" t="s">
        <v>21</v>
      </c>
      <c r="J411" s="71"/>
    </row>
    <row r="412" spans="1:10" s="42" customFormat="1" ht="27.75" customHeight="1" x14ac:dyDescent="0.3">
      <c r="A412" s="115" t="s">
        <v>518</v>
      </c>
      <c r="B412" s="113" t="s">
        <v>503</v>
      </c>
      <c r="C412" s="47" t="s">
        <v>79</v>
      </c>
      <c r="D412" s="47" t="s">
        <v>23</v>
      </c>
      <c r="E412" s="47" t="s">
        <v>504</v>
      </c>
      <c r="F412" s="47" t="s">
        <v>3</v>
      </c>
      <c r="G412" s="132"/>
      <c r="H412" s="133"/>
      <c r="I412" s="134"/>
      <c r="J412" s="71">
        <f>J413+J414</f>
        <v>102.39999999999999</v>
      </c>
    </row>
    <row r="413" spans="1:10" s="42" customFormat="1" ht="51" customHeight="1" x14ac:dyDescent="0.3">
      <c r="A413" s="65"/>
      <c r="B413" s="53" t="s">
        <v>642</v>
      </c>
      <c r="C413" s="47" t="s">
        <v>79</v>
      </c>
      <c r="D413" s="47" t="s">
        <v>23</v>
      </c>
      <c r="E413" s="47" t="s">
        <v>504</v>
      </c>
      <c r="F413" s="47" t="s">
        <v>423</v>
      </c>
      <c r="G413" s="47" t="s">
        <v>198</v>
      </c>
      <c r="H413" s="47" t="s">
        <v>37</v>
      </c>
      <c r="I413" s="47" t="s">
        <v>1</v>
      </c>
      <c r="J413" s="71">
        <v>102.1</v>
      </c>
    </row>
    <row r="414" spans="1:10" s="42" customFormat="1" ht="54.6" customHeight="1" x14ac:dyDescent="0.3">
      <c r="A414" s="65"/>
      <c r="B414" s="53" t="s">
        <v>645</v>
      </c>
      <c r="C414" s="47" t="s">
        <v>79</v>
      </c>
      <c r="D414" s="47" t="s">
        <v>23</v>
      </c>
      <c r="E414" s="47" t="s">
        <v>504</v>
      </c>
      <c r="F414" s="47" t="s">
        <v>423</v>
      </c>
      <c r="G414" s="47" t="s">
        <v>198</v>
      </c>
      <c r="H414" s="47" t="s">
        <v>37</v>
      </c>
      <c r="I414" s="47" t="s">
        <v>1</v>
      </c>
      <c r="J414" s="71">
        <v>0.3</v>
      </c>
    </row>
    <row r="415" spans="1:10" s="1" customFormat="1" ht="31.5" x14ac:dyDescent="0.25">
      <c r="A415" s="65" t="s">
        <v>76</v>
      </c>
      <c r="B415" s="53" t="s">
        <v>89</v>
      </c>
      <c r="C415" s="47" t="s">
        <v>88</v>
      </c>
      <c r="D415" s="47" t="s">
        <v>39</v>
      </c>
      <c r="E415" s="47" t="s">
        <v>2</v>
      </c>
      <c r="F415" s="47" t="s">
        <v>3</v>
      </c>
      <c r="G415" s="141"/>
      <c r="H415" s="141"/>
      <c r="I415" s="141"/>
      <c r="J415" s="71">
        <f>SUM(J416)</f>
        <v>1039.9000000000001</v>
      </c>
    </row>
    <row r="416" spans="1:10" s="1" customFormat="1" ht="31.5" x14ac:dyDescent="0.25">
      <c r="A416" s="65" t="s">
        <v>167</v>
      </c>
      <c r="B416" s="53" t="s">
        <v>495</v>
      </c>
      <c r="C416" s="47" t="s">
        <v>88</v>
      </c>
      <c r="D416" s="47" t="s">
        <v>41</v>
      </c>
      <c r="E416" s="47" t="s">
        <v>2</v>
      </c>
      <c r="F416" s="47" t="s">
        <v>3</v>
      </c>
      <c r="G416" s="141"/>
      <c r="H416" s="141"/>
      <c r="I416" s="141"/>
      <c r="J416" s="71">
        <f>SUM(J417)</f>
        <v>1039.9000000000001</v>
      </c>
    </row>
    <row r="417" spans="1:10" s="2" customFormat="1" ht="31.5" x14ac:dyDescent="0.25">
      <c r="A417" s="65" t="s">
        <v>168</v>
      </c>
      <c r="B417" s="98" t="s">
        <v>496</v>
      </c>
      <c r="C417" s="47" t="s">
        <v>88</v>
      </c>
      <c r="D417" s="47" t="s">
        <v>41</v>
      </c>
      <c r="E417" s="47" t="s">
        <v>1</v>
      </c>
      <c r="F417" s="47" t="s">
        <v>3</v>
      </c>
      <c r="G417" s="141"/>
      <c r="H417" s="141"/>
      <c r="I417" s="141"/>
      <c r="J417" s="71">
        <f>SUM(J418)</f>
        <v>1039.9000000000001</v>
      </c>
    </row>
    <row r="418" spans="1:10" s="4" customFormat="1" ht="31.5" x14ac:dyDescent="0.3">
      <c r="A418" s="65"/>
      <c r="B418" s="53" t="s">
        <v>12</v>
      </c>
      <c r="C418" s="47" t="s">
        <v>88</v>
      </c>
      <c r="D418" s="47" t="s">
        <v>41</v>
      </c>
      <c r="E418" s="47" t="s">
        <v>1</v>
      </c>
      <c r="F418" s="47" t="s">
        <v>11</v>
      </c>
      <c r="G418" s="141"/>
      <c r="H418" s="141"/>
      <c r="I418" s="141"/>
      <c r="J418" s="71">
        <f>SUM(J419:J420)</f>
        <v>1039.9000000000001</v>
      </c>
    </row>
    <row r="419" spans="1:10" s="24" customFormat="1" x14ac:dyDescent="0.3">
      <c r="A419" s="65"/>
      <c r="B419" s="53" t="s">
        <v>186</v>
      </c>
      <c r="C419" s="47" t="s">
        <v>88</v>
      </c>
      <c r="D419" s="47" t="s">
        <v>41</v>
      </c>
      <c r="E419" s="47" t="s">
        <v>1</v>
      </c>
      <c r="F419" s="47" t="s">
        <v>11</v>
      </c>
      <c r="G419" s="47" t="s">
        <v>187</v>
      </c>
      <c r="H419" s="47" t="s">
        <v>36</v>
      </c>
      <c r="I419" s="47" t="s">
        <v>7</v>
      </c>
      <c r="J419" s="71">
        <v>1030</v>
      </c>
    </row>
    <row r="420" spans="1:10" s="24" customFormat="1" x14ac:dyDescent="0.3">
      <c r="A420" s="65"/>
      <c r="B420" s="53" t="s">
        <v>186</v>
      </c>
      <c r="C420" s="47" t="s">
        <v>88</v>
      </c>
      <c r="D420" s="47" t="s">
        <v>41</v>
      </c>
      <c r="E420" s="47" t="s">
        <v>1</v>
      </c>
      <c r="F420" s="47" t="s">
        <v>11</v>
      </c>
      <c r="G420" s="47" t="s">
        <v>187</v>
      </c>
      <c r="H420" s="47" t="s">
        <v>37</v>
      </c>
      <c r="I420" s="47" t="s">
        <v>1</v>
      </c>
      <c r="J420" s="71">
        <v>9.9</v>
      </c>
    </row>
    <row r="421" spans="1:10" s="19" customFormat="1" ht="31.5" customHeight="1" x14ac:dyDescent="0.25">
      <c r="A421" s="65" t="s">
        <v>208</v>
      </c>
      <c r="B421" s="53" t="s">
        <v>91</v>
      </c>
      <c r="C421" s="47" t="s">
        <v>90</v>
      </c>
      <c r="D421" s="47" t="s">
        <v>39</v>
      </c>
      <c r="E421" s="47" t="s">
        <v>2</v>
      </c>
      <c r="F421" s="47" t="s">
        <v>3</v>
      </c>
      <c r="G421" s="141"/>
      <c r="H421" s="141"/>
      <c r="I421" s="141"/>
      <c r="J421" s="71">
        <f>SUM(J422+J437)</f>
        <v>58853.000000000007</v>
      </c>
    </row>
    <row r="422" spans="1:10" s="1" customFormat="1" ht="16.5" x14ac:dyDescent="0.25">
      <c r="A422" s="65" t="s">
        <v>174</v>
      </c>
      <c r="B422" s="122" t="s">
        <v>92</v>
      </c>
      <c r="C422" s="47" t="s">
        <v>90</v>
      </c>
      <c r="D422" s="47" t="s">
        <v>41</v>
      </c>
      <c r="E422" s="47" t="s">
        <v>2</v>
      </c>
      <c r="F422" s="47" t="s">
        <v>3</v>
      </c>
      <c r="G422" s="141"/>
      <c r="H422" s="141"/>
      <c r="I422" s="141"/>
      <c r="J422" s="71">
        <f>+J423</f>
        <v>58853.000000000007</v>
      </c>
    </row>
    <row r="423" spans="1:10" s="2" customFormat="1" ht="16.5" x14ac:dyDescent="0.25">
      <c r="A423" s="65" t="s">
        <v>175</v>
      </c>
      <c r="B423" s="98" t="s">
        <v>93</v>
      </c>
      <c r="C423" s="47" t="s">
        <v>90</v>
      </c>
      <c r="D423" s="47" t="s">
        <v>41</v>
      </c>
      <c r="E423" s="47" t="s">
        <v>1</v>
      </c>
      <c r="F423" s="47" t="s">
        <v>3</v>
      </c>
      <c r="G423" s="141"/>
      <c r="H423" s="141"/>
      <c r="I423" s="141"/>
      <c r="J423" s="71">
        <f>+J424+J426+J429+J435</f>
        <v>58853.000000000007</v>
      </c>
    </row>
    <row r="424" spans="1:10" s="4" customFormat="1" ht="31.5" x14ac:dyDescent="0.3">
      <c r="A424" s="65"/>
      <c r="B424" s="53" t="s">
        <v>12</v>
      </c>
      <c r="C424" s="47" t="s">
        <v>90</v>
      </c>
      <c r="D424" s="47" t="s">
        <v>41</v>
      </c>
      <c r="E424" s="47" t="s">
        <v>1</v>
      </c>
      <c r="F424" s="47" t="s">
        <v>11</v>
      </c>
      <c r="G424" s="141"/>
      <c r="H424" s="141"/>
      <c r="I424" s="141"/>
      <c r="J424" s="71">
        <f>+J425</f>
        <v>29379.200000000001</v>
      </c>
    </row>
    <row r="425" spans="1:10" s="24" customFormat="1" ht="30.6" customHeight="1" x14ac:dyDescent="0.3">
      <c r="A425" s="65"/>
      <c r="B425" s="53" t="s">
        <v>197</v>
      </c>
      <c r="C425" s="47" t="s">
        <v>90</v>
      </c>
      <c r="D425" s="47" t="s">
        <v>41</v>
      </c>
      <c r="E425" s="47" t="s">
        <v>1</v>
      </c>
      <c r="F425" s="47" t="s">
        <v>11</v>
      </c>
      <c r="G425" s="47" t="s">
        <v>196</v>
      </c>
      <c r="H425" s="47" t="s">
        <v>79</v>
      </c>
      <c r="I425" s="47" t="s">
        <v>7</v>
      </c>
      <c r="J425" s="71">
        <v>29379.200000000001</v>
      </c>
    </row>
    <row r="426" spans="1:10" s="24" customFormat="1" ht="30.6" customHeight="1" x14ac:dyDescent="0.3">
      <c r="A426" s="65"/>
      <c r="B426" s="53" t="s">
        <v>553</v>
      </c>
      <c r="C426" s="47" t="s">
        <v>90</v>
      </c>
      <c r="D426" s="47" t="s">
        <v>41</v>
      </c>
      <c r="E426" s="47" t="s">
        <v>1</v>
      </c>
      <c r="F426" s="47" t="s">
        <v>322</v>
      </c>
      <c r="G426" s="132"/>
      <c r="H426" s="133"/>
      <c r="I426" s="134"/>
      <c r="J426" s="71">
        <f>+J427+J428</f>
        <v>28050.9</v>
      </c>
    </row>
    <row r="427" spans="1:10" s="24" customFormat="1" ht="22.15" customHeight="1" x14ac:dyDescent="0.3">
      <c r="A427" s="65"/>
      <c r="B427" s="53" t="s">
        <v>554</v>
      </c>
      <c r="C427" s="47" t="s">
        <v>90</v>
      </c>
      <c r="D427" s="47" t="s">
        <v>41</v>
      </c>
      <c r="E427" s="47" t="s">
        <v>1</v>
      </c>
      <c r="F427" s="47" t="s">
        <v>322</v>
      </c>
      <c r="G427" s="47" t="s">
        <v>187</v>
      </c>
      <c r="H427" s="47" t="s">
        <v>79</v>
      </c>
      <c r="I427" s="47" t="s">
        <v>7</v>
      </c>
      <c r="J427" s="71">
        <v>24459.9</v>
      </c>
    </row>
    <row r="428" spans="1:10" s="24" customFormat="1" ht="22.15" customHeight="1" x14ac:dyDescent="0.3">
      <c r="A428" s="65"/>
      <c r="B428" s="53" t="s">
        <v>268</v>
      </c>
      <c r="C428" s="47" t="s">
        <v>90</v>
      </c>
      <c r="D428" s="47" t="s">
        <v>41</v>
      </c>
      <c r="E428" s="47" t="s">
        <v>1</v>
      </c>
      <c r="F428" s="47" t="s">
        <v>322</v>
      </c>
      <c r="G428" s="47" t="s">
        <v>187</v>
      </c>
      <c r="H428" s="47" t="s">
        <v>79</v>
      </c>
      <c r="I428" s="47" t="s">
        <v>7</v>
      </c>
      <c r="J428" s="71">
        <v>3591</v>
      </c>
    </row>
    <row r="429" spans="1:10" s="4" customFormat="1" ht="36" customHeight="1" x14ac:dyDescent="0.3">
      <c r="A429" s="65"/>
      <c r="B429" s="53" t="s">
        <v>435</v>
      </c>
      <c r="C429" s="47" t="s">
        <v>90</v>
      </c>
      <c r="D429" s="47" t="s">
        <v>41</v>
      </c>
      <c r="E429" s="47" t="s">
        <v>1</v>
      </c>
      <c r="F429" s="47" t="s">
        <v>445</v>
      </c>
      <c r="G429" s="132"/>
      <c r="H429" s="133"/>
      <c r="I429" s="134"/>
      <c r="J429" s="71">
        <f>SUM(J430+J431+J432+J433+J434)</f>
        <v>1422.8999999999999</v>
      </c>
    </row>
    <row r="430" spans="1:10" s="41" customFormat="1" ht="36" customHeight="1" x14ac:dyDescent="0.3">
      <c r="A430" s="65"/>
      <c r="B430" s="53" t="s">
        <v>476</v>
      </c>
      <c r="C430" s="47" t="s">
        <v>90</v>
      </c>
      <c r="D430" s="47" t="s">
        <v>41</v>
      </c>
      <c r="E430" s="47" t="s">
        <v>1</v>
      </c>
      <c r="F430" s="47" t="s">
        <v>445</v>
      </c>
      <c r="G430" s="79" t="s">
        <v>189</v>
      </c>
      <c r="H430" s="47" t="s">
        <v>79</v>
      </c>
      <c r="I430" s="51" t="s">
        <v>7</v>
      </c>
      <c r="J430" s="71">
        <v>174</v>
      </c>
    </row>
    <row r="431" spans="1:10" s="41" customFormat="1" ht="36" customHeight="1" x14ac:dyDescent="0.3">
      <c r="A431" s="65"/>
      <c r="B431" s="53" t="s">
        <v>477</v>
      </c>
      <c r="C431" s="47" t="s">
        <v>90</v>
      </c>
      <c r="D431" s="47" t="s">
        <v>41</v>
      </c>
      <c r="E431" s="47" t="s">
        <v>1</v>
      </c>
      <c r="F431" s="47" t="s">
        <v>445</v>
      </c>
      <c r="G431" s="79" t="s">
        <v>189</v>
      </c>
      <c r="H431" s="47" t="s">
        <v>79</v>
      </c>
      <c r="I431" s="51" t="s">
        <v>7</v>
      </c>
      <c r="J431" s="71">
        <v>51.6</v>
      </c>
    </row>
    <row r="432" spans="1:10" s="24" customFormat="1" ht="31.5" x14ac:dyDescent="0.3">
      <c r="A432" s="65"/>
      <c r="B432" s="53" t="s">
        <v>444</v>
      </c>
      <c r="C432" s="47" t="s">
        <v>90</v>
      </c>
      <c r="D432" s="47" t="s">
        <v>41</v>
      </c>
      <c r="E432" s="47" t="s">
        <v>1</v>
      </c>
      <c r="F432" s="47" t="s">
        <v>445</v>
      </c>
      <c r="G432" s="47" t="s">
        <v>196</v>
      </c>
      <c r="H432" s="47" t="s">
        <v>79</v>
      </c>
      <c r="I432" s="47" t="s">
        <v>7</v>
      </c>
      <c r="J432" s="71">
        <v>1044</v>
      </c>
    </row>
    <row r="433" spans="1:13" s="24" customFormat="1" ht="31.5" x14ac:dyDescent="0.3">
      <c r="A433" s="65"/>
      <c r="B433" s="53" t="s">
        <v>270</v>
      </c>
      <c r="C433" s="47" t="s">
        <v>90</v>
      </c>
      <c r="D433" s="47" t="s">
        <v>41</v>
      </c>
      <c r="E433" s="47" t="s">
        <v>1</v>
      </c>
      <c r="F433" s="47" t="s">
        <v>445</v>
      </c>
      <c r="G433" s="47" t="s">
        <v>196</v>
      </c>
      <c r="H433" s="47" t="s">
        <v>79</v>
      </c>
      <c r="I433" s="47" t="s">
        <v>7</v>
      </c>
      <c r="J433" s="71">
        <v>153.30000000000001</v>
      </c>
    </row>
    <row r="434" spans="1:13" s="24" customFormat="1" ht="29.25" customHeight="1" x14ac:dyDescent="0.3">
      <c r="A434" s="65"/>
      <c r="B434" s="53"/>
      <c r="C434" s="47"/>
      <c r="D434" s="47"/>
      <c r="E434" s="47"/>
      <c r="F434" s="47"/>
      <c r="G434" s="47"/>
      <c r="H434" s="47"/>
      <c r="I434" s="47"/>
      <c r="J434" s="71"/>
    </row>
    <row r="435" spans="1:13" s="4" customFormat="1" x14ac:dyDescent="0.3">
      <c r="A435" s="65"/>
      <c r="B435" s="53" t="s">
        <v>95</v>
      </c>
      <c r="C435" s="47" t="s">
        <v>90</v>
      </c>
      <c r="D435" s="47" t="s">
        <v>41</v>
      </c>
      <c r="E435" s="47" t="s">
        <v>1</v>
      </c>
      <c r="F435" s="47" t="s">
        <v>94</v>
      </c>
      <c r="G435" s="141"/>
      <c r="H435" s="141"/>
      <c r="I435" s="141"/>
      <c r="J435" s="71">
        <f>SUM(J436)</f>
        <v>0</v>
      </c>
    </row>
    <row r="436" spans="1:13" s="24" customFormat="1" ht="16.149999999999999" customHeight="1" x14ac:dyDescent="0.3">
      <c r="A436" s="65"/>
      <c r="B436" s="53" t="s">
        <v>186</v>
      </c>
      <c r="C436" s="47" t="s">
        <v>90</v>
      </c>
      <c r="D436" s="47" t="s">
        <v>41</v>
      </c>
      <c r="E436" s="47" t="s">
        <v>1</v>
      </c>
      <c r="F436" s="47" t="s">
        <v>94</v>
      </c>
      <c r="G436" s="47" t="s">
        <v>187</v>
      </c>
      <c r="H436" s="47" t="s">
        <v>79</v>
      </c>
      <c r="I436" s="47" t="s">
        <v>1</v>
      </c>
      <c r="J436" s="71">
        <v>0</v>
      </c>
    </row>
    <row r="437" spans="1:13" s="24" customFormat="1" x14ac:dyDescent="0.3">
      <c r="A437" s="65"/>
      <c r="B437" s="98" t="s">
        <v>447</v>
      </c>
      <c r="C437" s="47" t="s">
        <v>90</v>
      </c>
      <c r="D437" s="47" t="s">
        <v>75</v>
      </c>
      <c r="E437" s="47" t="s">
        <v>448</v>
      </c>
      <c r="F437" s="47" t="s">
        <v>3</v>
      </c>
      <c r="G437" s="79"/>
      <c r="H437" s="59"/>
      <c r="I437" s="51"/>
      <c r="J437" s="71">
        <f>J438+J439</f>
        <v>0</v>
      </c>
    </row>
    <row r="438" spans="1:13" s="24" customFormat="1" x14ac:dyDescent="0.3">
      <c r="A438" s="65"/>
      <c r="B438" s="53" t="s">
        <v>449</v>
      </c>
      <c r="C438" s="47" t="s">
        <v>90</v>
      </c>
      <c r="D438" s="47" t="s">
        <v>75</v>
      </c>
      <c r="E438" s="47" t="s">
        <v>448</v>
      </c>
      <c r="F438" s="47" t="s">
        <v>450</v>
      </c>
      <c r="G438" s="47" t="s">
        <v>187</v>
      </c>
      <c r="H438" s="47" t="s">
        <v>79</v>
      </c>
      <c r="I438" s="47" t="s">
        <v>7</v>
      </c>
      <c r="J438" s="71">
        <v>0</v>
      </c>
    </row>
    <row r="439" spans="1:13" s="24" customFormat="1" x14ac:dyDescent="0.3">
      <c r="A439" s="65"/>
      <c r="B439" s="53" t="s">
        <v>451</v>
      </c>
      <c r="C439" s="47" t="s">
        <v>90</v>
      </c>
      <c r="D439" s="47" t="s">
        <v>75</v>
      </c>
      <c r="E439" s="47" t="s">
        <v>448</v>
      </c>
      <c r="F439" s="47" t="s">
        <v>452</v>
      </c>
      <c r="G439" s="47" t="s">
        <v>187</v>
      </c>
      <c r="H439" s="47" t="s">
        <v>79</v>
      </c>
      <c r="I439" s="47" t="s">
        <v>7</v>
      </c>
      <c r="J439" s="71">
        <v>0</v>
      </c>
    </row>
    <row r="440" spans="1:13" s="1" customFormat="1" ht="60.75" customHeight="1" x14ac:dyDescent="0.25">
      <c r="A440" s="65" t="s">
        <v>88</v>
      </c>
      <c r="B440" s="53" t="s">
        <v>98</v>
      </c>
      <c r="C440" s="47" t="s">
        <v>97</v>
      </c>
      <c r="D440" s="47" t="s">
        <v>39</v>
      </c>
      <c r="E440" s="47" t="s">
        <v>2</v>
      </c>
      <c r="F440" s="47" t="s">
        <v>3</v>
      </c>
      <c r="G440" s="141"/>
      <c r="H440" s="141"/>
      <c r="I440" s="141"/>
      <c r="J440" s="71">
        <f>+J441+J452+J470</f>
        <v>457085.3</v>
      </c>
    </row>
    <row r="441" spans="1:13" s="1" customFormat="1" ht="16.5" x14ac:dyDescent="0.25">
      <c r="A441" s="65" t="s">
        <v>176</v>
      </c>
      <c r="B441" s="53" t="s">
        <v>99</v>
      </c>
      <c r="C441" s="47" t="s">
        <v>97</v>
      </c>
      <c r="D441" s="47" t="s">
        <v>41</v>
      </c>
      <c r="E441" s="47" t="s">
        <v>2</v>
      </c>
      <c r="F441" s="47" t="s">
        <v>3</v>
      </c>
      <c r="G441" s="141"/>
      <c r="H441" s="141"/>
      <c r="I441" s="141"/>
      <c r="J441" s="71">
        <f>SUM(J442+J445+J448)</f>
        <v>0</v>
      </c>
    </row>
    <row r="442" spans="1:13" s="2" customFormat="1" ht="16.5" x14ac:dyDescent="0.25">
      <c r="A442" s="65" t="s">
        <v>177</v>
      </c>
      <c r="B442" s="98" t="s">
        <v>100</v>
      </c>
      <c r="C442" s="47" t="s">
        <v>97</v>
      </c>
      <c r="D442" s="47" t="s">
        <v>41</v>
      </c>
      <c r="E442" s="47" t="s">
        <v>21</v>
      </c>
      <c r="F442" s="47" t="s">
        <v>3</v>
      </c>
      <c r="G442" s="141"/>
      <c r="H442" s="141"/>
      <c r="I442" s="141"/>
      <c r="J442" s="71">
        <f>SUM(J443)</f>
        <v>0</v>
      </c>
    </row>
    <row r="443" spans="1:13" s="4" customFormat="1" x14ac:dyDescent="0.3">
      <c r="A443" s="65"/>
      <c r="B443" s="53" t="s">
        <v>102</v>
      </c>
      <c r="C443" s="47" t="s">
        <v>97</v>
      </c>
      <c r="D443" s="47" t="s">
        <v>41</v>
      </c>
      <c r="E443" s="47" t="s">
        <v>21</v>
      </c>
      <c r="F443" s="47" t="s">
        <v>101</v>
      </c>
      <c r="G443" s="141"/>
      <c r="H443" s="141"/>
      <c r="I443" s="141"/>
      <c r="J443" s="71">
        <f>SUM(J444)</f>
        <v>0</v>
      </c>
    </row>
    <row r="444" spans="1:13" s="24" customFormat="1" x14ac:dyDescent="0.3">
      <c r="A444" s="65"/>
      <c r="B444" s="53" t="s">
        <v>190</v>
      </c>
      <c r="C444" s="47" t="s">
        <v>97</v>
      </c>
      <c r="D444" s="47" t="s">
        <v>41</v>
      </c>
      <c r="E444" s="47" t="s">
        <v>21</v>
      </c>
      <c r="F444" s="47" t="s">
        <v>101</v>
      </c>
      <c r="G444" s="47" t="s">
        <v>191</v>
      </c>
      <c r="H444" s="47" t="s">
        <v>1</v>
      </c>
      <c r="I444" s="47" t="s">
        <v>79</v>
      </c>
      <c r="J444" s="71">
        <v>0</v>
      </c>
    </row>
    <row r="445" spans="1:13" s="2" customFormat="1" ht="16.5" x14ac:dyDescent="0.25">
      <c r="A445" s="65" t="s">
        <v>478</v>
      </c>
      <c r="B445" s="98" t="s">
        <v>103</v>
      </c>
      <c r="C445" s="47" t="s">
        <v>97</v>
      </c>
      <c r="D445" s="47" t="s">
        <v>41</v>
      </c>
      <c r="E445" s="47" t="s">
        <v>33</v>
      </c>
      <c r="F445" s="47" t="s">
        <v>3</v>
      </c>
      <c r="G445" s="141"/>
      <c r="H445" s="141"/>
      <c r="I445" s="141"/>
      <c r="J445" s="71">
        <f>SUM(J446)</f>
        <v>0</v>
      </c>
    </row>
    <row r="446" spans="1:13" s="4" customFormat="1" ht="31.5" x14ac:dyDescent="0.3">
      <c r="A446" s="65"/>
      <c r="B446" s="53" t="s">
        <v>105</v>
      </c>
      <c r="C446" s="47" t="s">
        <v>97</v>
      </c>
      <c r="D446" s="47" t="s">
        <v>41</v>
      </c>
      <c r="E446" s="47" t="s">
        <v>33</v>
      </c>
      <c r="F446" s="47" t="s">
        <v>104</v>
      </c>
      <c r="G446" s="141"/>
      <c r="H446" s="141"/>
      <c r="I446" s="141"/>
      <c r="J446" s="71">
        <f>SUM(J447)</f>
        <v>0</v>
      </c>
    </row>
    <row r="447" spans="1:13" s="24" customFormat="1" ht="13.9" customHeight="1" x14ac:dyDescent="0.3">
      <c r="A447" s="65"/>
      <c r="B447" s="53" t="s">
        <v>201</v>
      </c>
      <c r="C447" s="47" t="s">
        <v>97</v>
      </c>
      <c r="D447" s="47" t="s">
        <v>41</v>
      </c>
      <c r="E447" s="47" t="s">
        <v>33</v>
      </c>
      <c r="F447" s="47" t="s">
        <v>104</v>
      </c>
      <c r="G447" s="47" t="s">
        <v>200</v>
      </c>
      <c r="H447" s="47" t="s">
        <v>90</v>
      </c>
      <c r="I447" s="47" t="s">
        <v>1</v>
      </c>
      <c r="J447" s="71">
        <v>0</v>
      </c>
      <c r="K447" s="24">
        <v>-4400</v>
      </c>
      <c r="L447" s="24">
        <v>-3000</v>
      </c>
      <c r="M447" s="24">
        <v>-3000</v>
      </c>
    </row>
    <row r="448" spans="1:13" s="13" customFormat="1" ht="31.5" x14ac:dyDescent="0.3">
      <c r="A448" s="65" t="s">
        <v>366</v>
      </c>
      <c r="B448" s="98" t="s">
        <v>438</v>
      </c>
      <c r="C448" s="47" t="s">
        <v>97</v>
      </c>
      <c r="D448" s="47" t="s">
        <v>41</v>
      </c>
      <c r="E448" s="47" t="s">
        <v>37</v>
      </c>
      <c r="F448" s="47" t="s">
        <v>3</v>
      </c>
      <c r="G448" s="142"/>
      <c r="H448" s="142"/>
      <c r="I448" s="142"/>
      <c r="J448" s="71">
        <f>SUM(J449)</f>
        <v>0</v>
      </c>
    </row>
    <row r="449" spans="1:10" s="4" customFormat="1" ht="30" customHeight="1" x14ac:dyDescent="0.3">
      <c r="A449" s="65"/>
      <c r="B449" s="53" t="s">
        <v>227</v>
      </c>
      <c r="C449" s="47" t="s">
        <v>97</v>
      </c>
      <c r="D449" s="47" t="s">
        <v>41</v>
      </c>
      <c r="E449" s="47" t="s">
        <v>37</v>
      </c>
      <c r="F449" s="79" t="s">
        <v>228</v>
      </c>
      <c r="G449" s="79"/>
      <c r="H449" s="59"/>
      <c r="I449" s="51"/>
      <c r="J449" s="71">
        <f>+J450+J451</f>
        <v>0</v>
      </c>
    </row>
    <row r="450" spans="1:10" s="4" customFormat="1" x14ac:dyDescent="0.3">
      <c r="A450" s="65"/>
      <c r="B450" s="53" t="s">
        <v>190</v>
      </c>
      <c r="C450" s="47" t="s">
        <v>97</v>
      </c>
      <c r="D450" s="47" t="s">
        <v>41</v>
      </c>
      <c r="E450" s="47" t="s">
        <v>37</v>
      </c>
      <c r="F450" s="47" t="s">
        <v>534</v>
      </c>
      <c r="G450" s="47" t="s">
        <v>191</v>
      </c>
      <c r="H450" s="47" t="s">
        <v>1</v>
      </c>
      <c r="I450" s="47" t="s">
        <v>90</v>
      </c>
      <c r="J450" s="71">
        <v>0</v>
      </c>
    </row>
    <row r="451" spans="1:10" s="24" customFormat="1" x14ac:dyDescent="0.3">
      <c r="A451" s="65"/>
      <c r="B451" s="53" t="s">
        <v>190</v>
      </c>
      <c r="C451" s="47" t="s">
        <v>97</v>
      </c>
      <c r="D451" s="47" t="s">
        <v>41</v>
      </c>
      <c r="E451" s="47" t="s">
        <v>37</v>
      </c>
      <c r="F451" s="47" t="s">
        <v>228</v>
      </c>
      <c r="G451" s="57" t="s">
        <v>191</v>
      </c>
      <c r="H451" s="57" t="s">
        <v>1</v>
      </c>
      <c r="I451" s="57" t="s">
        <v>90</v>
      </c>
      <c r="J451" s="71">
        <v>0</v>
      </c>
    </row>
    <row r="452" spans="1:10" s="1" customFormat="1" ht="47.25" x14ac:dyDescent="0.25">
      <c r="A452" s="65" t="s">
        <v>479</v>
      </c>
      <c r="B452" s="53" t="s">
        <v>106</v>
      </c>
      <c r="C452" s="47" t="s">
        <v>97</v>
      </c>
      <c r="D452" s="47" t="s">
        <v>75</v>
      </c>
      <c r="E452" s="47" t="s">
        <v>2</v>
      </c>
      <c r="F452" s="47" t="s">
        <v>3</v>
      </c>
      <c r="G452" s="141"/>
      <c r="H452" s="141"/>
      <c r="I452" s="141"/>
      <c r="J452" s="71">
        <f>+J453+J461+J464+J458+J467</f>
        <v>433023.2</v>
      </c>
    </row>
    <row r="453" spans="1:10" s="2" customFormat="1" ht="31.5" x14ac:dyDescent="0.25">
      <c r="A453" s="65" t="s">
        <v>480</v>
      </c>
      <c r="B453" s="98" t="s">
        <v>107</v>
      </c>
      <c r="C453" s="47" t="s">
        <v>97</v>
      </c>
      <c r="D453" s="47" t="s">
        <v>75</v>
      </c>
      <c r="E453" s="47" t="s">
        <v>7</v>
      </c>
      <c r="F453" s="47" t="s">
        <v>3</v>
      </c>
      <c r="G453" s="141"/>
      <c r="H453" s="141"/>
      <c r="I453" s="141"/>
      <c r="J453" s="71">
        <f>SUM(J454+J456)</f>
        <v>45411.1</v>
      </c>
    </row>
    <row r="454" spans="1:10" s="4" customFormat="1" ht="31.5" x14ac:dyDescent="0.3">
      <c r="A454" s="65"/>
      <c r="B454" s="53" t="s">
        <v>417</v>
      </c>
      <c r="C454" s="47" t="s">
        <v>97</v>
      </c>
      <c r="D454" s="47" t="s">
        <v>75</v>
      </c>
      <c r="E454" s="47" t="s">
        <v>7</v>
      </c>
      <c r="F454" s="47" t="s">
        <v>108</v>
      </c>
      <c r="G454" s="141"/>
      <c r="H454" s="141"/>
      <c r="I454" s="141"/>
      <c r="J454" s="71">
        <f>SUM(J455)</f>
        <v>17241</v>
      </c>
    </row>
    <row r="455" spans="1:10" s="24" customFormat="1" x14ac:dyDescent="0.3">
      <c r="A455" s="65"/>
      <c r="B455" s="53" t="s">
        <v>199</v>
      </c>
      <c r="C455" s="47" t="s">
        <v>97</v>
      </c>
      <c r="D455" s="47" t="s">
        <v>75</v>
      </c>
      <c r="E455" s="47" t="s">
        <v>7</v>
      </c>
      <c r="F455" s="47" t="s">
        <v>108</v>
      </c>
      <c r="G455" s="47" t="s">
        <v>198</v>
      </c>
      <c r="H455" s="47" t="s">
        <v>96</v>
      </c>
      <c r="I455" s="47" t="s">
        <v>1</v>
      </c>
      <c r="J455" s="71">
        <v>17241</v>
      </c>
    </row>
    <row r="456" spans="1:10" s="4" customFormat="1" x14ac:dyDescent="0.3">
      <c r="A456" s="65"/>
      <c r="B456" s="53" t="s">
        <v>110</v>
      </c>
      <c r="C456" s="47" t="s">
        <v>97</v>
      </c>
      <c r="D456" s="47" t="s">
        <v>75</v>
      </c>
      <c r="E456" s="47" t="s">
        <v>7</v>
      </c>
      <c r="F456" s="47" t="s">
        <v>109</v>
      </c>
      <c r="G456" s="141"/>
      <c r="H456" s="141"/>
      <c r="I456" s="141"/>
      <c r="J456" s="71">
        <f>SUM(J457)</f>
        <v>28170.1</v>
      </c>
    </row>
    <row r="457" spans="1:10" s="24" customFormat="1" ht="22.15" customHeight="1" x14ac:dyDescent="0.3">
      <c r="A457" s="65"/>
      <c r="B457" s="53" t="s">
        <v>199</v>
      </c>
      <c r="C457" s="47" t="s">
        <v>97</v>
      </c>
      <c r="D457" s="47" t="s">
        <v>75</v>
      </c>
      <c r="E457" s="47" t="s">
        <v>7</v>
      </c>
      <c r="F457" s="47" t="s">
        <v>109</v>
      </c>
      <c r="G457" s="131" t="s">
        <v>198</v>
      </c>
      <c r="H457" s="131" t="s">
        <v>96</v>
      </c>
      <c r="I457" s="131" t="s">
        <v>1</v>
      </c>
      <c r="J457" s="71">
        <v>28170.1</v>
      </c>
    </row>
    <row r="458" spans="1:10" s="24" customFormat="1" ht="50.25" customHeight="1" x14ac:dyDescent="0.3">
      <c r="A458" s="65" t="s">
        <v>481</v>
      </c>
      <c r="B458" s="98" t="s">
        <v>555</v>
      </c>
      <c r="C458" s="123">
        <v>15</v>
      </c>
      <c r="D458" s="124" t="s">
        <v>75</v>
      </c>
      <c r="E458" s="125" t="s">
        <v>4</v>
      </c>
      <c r="F458" s="125" t="s">
        <v>3</v>
      </c>
      <c r="G458" s="126"/>
      <c r="H458" s="127"/>
      <c r="I458" s="128"/>
      <c r="J458" s="86">
        <f>J459</f>
        <v>10759.9</v>
      </c>
    </row>
    <row r="459" spans="1:10" s="24" customFormat="1" ht="36.75" customHeight="1" x14ac:dyDescent="0.3">
      <c r="A459" s="65"/>
      <c r="B459" s="53" t="s">
        <v>556</v>
      </c>
      <c r="C459" s="47" t="s">
        <v>97</v>
      </c>
      <c r="D459" s="47" t="s">
        <v>75</v>
      </c>
      <c r="E459" s="47" t="s">
        <v>4</v>
      </c>
      <c r="F459" s="79" t="s">
        <v>534</v>
      </c>
      <c r="G459" s="79"/>
      <c r="H459" s="59"/>
      <c r="I459" s="51"/>
      <c r="J459" s="86">
        <f>J460</f>
        <v>10759.9</v>
      </c>
    </row>
    <row r="460" spans="1:10" s="24" customFormat="1" ht="22.15" customHeight="1" x14ac:dyDescent="0.3">
      <c r="A460" s="65"/>
      <c r="B460" s="53" t="s">
        <v>199</v>
      </c>
      <c r="C460" s="47" t="s">
        <v>97</v>
      </c>
      <c r="D460" s="47" t="s">
        <v>75</v>
      </c>
      <c r="E460" s="47" t="s">
        <v>4</v>
      </c>
      <c r="F460" s="79" t="s">
        <v>534</v>
      </c>
      <c r="G460" s="57" t="s">
        <v>198</v>
      </c>
      <c r="H460" s="57" t="s">
        <v>96</v>
      </c>
      <c r="I460" s="57" t="s">
        <v>7</v>
      </c>
      <c r="J460" s="71">
        <v>10759.9</v>
      </c>
    </row>
    <row r="461" spans="1:10" s="2" customFormat="1" ht="31.5" x14ac:dyDescent="0.25">
      <c r="A461" s="65" t="s">
        <v>481</v>
      </c>
      <c r="B461" s="98" t="s">
        <v>214</v>
      </c>
      <c r="C461" s="47" t="s">
        <v>97</v>
      </c>
      <c r="D461" s="47" t="s">
        <v>75</v>
      </c>
      <c r="E461" s="47" t="s">
        <v>21</v>
      </c>
      <c r="F461" s="47" t="s">
        <v>3</v>
      </c>
      <c r="G461" s="141"/>
      <c r="H461" s="141"/>
      <c r="I461" s="141"/>
      <c r="J461" s="71">
        <f>SUM(J462)</f>
        <v>450</v>
      </c>
    </row>
    <row r="462" spans="1:10" s="4" customFormat="1" ht="56.25" customHeight="1" x14ac:dyDescent="0.3">
      <c r="A462" s="65"/>
      <c r="B462" s="53" t="s">
        <v>215</v>
      </c>
      <c r="C462" s="47" t="s">
        <v>97</v>
      </c>
      <c r="D462" s="47" t="s">
        <v>75</v>
      </c>
      <c r="E462" s="47" t="s">
        <v>21</v>
      </c>
      <c r="F462" s="47" t="s">
        <v>213</v>
      </c>
      <c r="G462" s="141"/>
      <c r="H462" s="141"/>
      <c r="I462" s="141"/>
      <c r="J462" s="71">
        <f>SUM(J463)</f>
        <v>450</v>
      </c>
    </row>
    <row r="463" spans="1:10" s="24" customFormat="1" x14ac:dyDescent="0.3">
      <c r="A463" s="65"/>
      <c r="B463" s="53" t="s">
        <v>199</v>
      </c>
      <c r="C463" s="47" t="s">
        <v>97</v>
      </c>
      <c r="D463" s="47" t="s">
        <v>75</v>
      </c>
      <c r="E463" s="47" t="s">
        <v>21</v>
      </c>
      <c r="F463" s="47" t="s">
        <v>213</v>
      </c>
      <c r="G463" s="47" t="s">
        <v>198</v>
      </c>
      <c r="H463" s="47" t="s">
        <v>96</v>
      </c>
      <c r="I463" s="47" t="s">
        <v>4</v>
      </c>
      <c r="J463" s="71">
        <v>450</v>
      </c>
    </row>
    <row r="464" spans="1:10" s="2" customFormat="1" ht="31.5" x14ac:dyDescent="0.25">
      <c r="A464" s="65" t="s">
        <v>482</v>
      </c>
      <c r="B464" s="98" t="s">
        <v>497</v>
      </c>
      <c r="C464" s="47" t="s">
        <v>97</v>
      </c>
      <c r="D464" s="47" t="s">
        <v>75</v>
      </c>
      <c r="E464" s="47" t="s">
        <v>33</v>
      </c>
      <c r="F464" s="47" t="s">
        <v>3</v>
      </c>
      <c r="G464" s="141"/>
      <c r="H464" s="141"/>
      <c r="I464" s="141"/>
      <c r="J464" s="71">
        <f>SUM(J465)</f>
        <v>368302.2</v>
      </c>
    </row>
    <row r="465" spans="1:11" s="4" customFormat="1" ht="31.5" x14ac:dyDescent="0.3">
      <c r="A465" s="65"/>
      <c r="B465" s="53" t="s">
        <v>341</v>
      </c>
      <c r="C465" s="47" t="s">
        <v>97</v>
      </c>
      <c r="D465" s="47" t="s">
        <v>75</v>
      </c>
      <c r="E465" s="47" t="s">
        <v>33</v>
      </c>
      <c r="F465" s="47" t="s">
        <v>253</v>
      </c>
      <c r="G465" s="141"/>
      <c r="H465" s="141"/>
      <c r="I465" s="141"/>
      <c r="J465" s="71">
        <f>SUM(J466)</f>
        <v>368302.2</v>
      </c>
    </row>
    <row r="466" spans="1:11" s="24" customFormat="1" x14ac:dyDescent="0.3">
      <c r="A466" s="65"/>
      <c r="B466" s="53" t="s">
        <v>199</v>
      </c>
      <c r="C466" s="47" t="s">
        <v>97</v>
      </c>
      <c r="D466" s="47" t="s">
        <v>75</v>
      </c>
      <c r="E466" s="47" t="s">
        <v>33</v>
      </c>
      <c r="F466" s="47" t="s">
        <v>253</v>
      </c>
      <c r="G466" s="47" t="s">
        <v>198</v>
      </c>
      <c r="H466" s="47" t="s">
        <v>96</v>
      </c>
      <c r="I466" s="47" t="s">
        <v>4</v>
      </c>
      <c r="J466" s="71">
        <v>368302.2</v>
      </c>
      <c r="K466" s="24">
        <v>7907.8</v>
      </c>
    </row>
    <row r="467" spans="1:11" s="24" customFormat="1" ht="49.5" x14ac:dyDescent="0.3">
      <c r="A467" s="65" t="s">
        <v>583</v>
      </c>
      <c r="B467" s="99" t="s">
        <v>582</v>
      </c>
      <c r="C467" s="47" t="s">
        <v>97</v>
      </c>
      <c r="D467" s="47" t="s">
        <v>75</v>
      </c>
      <c r="E467" s="47" t="s">
        <v>5</v>
      </c>
      <c r="F467" s="47" t="s">
        <v>3</v>
      </c>
      <c r="G467" s="132"/>
      <c r="H467" s="133"/>
      <c r="I467" s="134"/>
      <c r="J467" s="71">
        <f>+J468</f>
        <v>8100</v>
      </c>
    </row>
    <row r="468" spans="1:11" s="24" customFormat="1" ht="31.5" x14ac:dyDescent="0.3">
      <c r="A468" s="65"/>
      <c r="B468" s="53" t="s">
        <v>646</v>
      </c>
      <c r="C468" s="47" t="s">
        <v>97</v>
      </c>
      <c r="D468" s="47" t="s">
        <v>75</v>
      </c>
      <c r="E468" s="47" t="s">
        <v>5</v>
      </c>
      <c r="F468" s="47" t="s">
        <v>584</v>
      </c>
      <c r="G468" s="132"/>
      <c r="H468" s="133"/>
      <c r="I468" s="134"/>
      <c r="J468" s="71">
        <f>+J469</f>
        <v>8100</v>
      </c>
    </row>
    <row r="469" spans="1:11" s="24" customFormat="1" x14ac:dyDescent="0.3">
      <c r="A469" s="65"/>
      <c r="B469" s="53" t="s">
        <v>199</v>
      </c>
      <c r="C469" s="47" t="s">
        <v>97</v>
      </c>
      <c r="D469" s="47" t="s">
        <v>75</v>
      </c>
      <c r="E469" s="47" t="s">
        <v>5</v>
      </c>
      <c r="F469" s="47" t="s">
        <v>584</v>
      </c>
      <c r="G469" s="47" t="s">
        <v>198</v>
      </c>
      <c r="H469" s="47" t="s">
        <v>96</v>
      </c>
      <c r="I469" s="47" t="s">
        <v>4</v>
      </c>
      <c r="J469" s="71">
        <v>8100</v>
      </c>
    </row>
    <row r="470" spans="1:11" s="1" customFormat="1" ht="16.5" x14ac:dyDescent="0.25">
      <c r="A470" s="65" t="s">
        <v>483</v>
      </c>
      <c r="B470" s="53" t="s">
        <v>87</v>
      </c>
      <c r="C470" s="47" t="s">
        <v>97</v>
      </c>
      <c r="D470" s="47" t="s">
        <v>84</v>
      </c>
      <c r="E470" s="47" t="s">
        <v>2</v>
      </c>
      <c r="F470" s="47" t="s">
        <v>3</v>
      </c>
      <c r="G470" s="141"/>
      <c r="H470" s="141"/>
      <c r="I470" s="141"/>
      <c r="J470" s="71">
        <f>SUM(J471)</f>
        <v>24062.1</v>
      </c>
    </row>
    <row r="471" spans="1:11" s="2" customFormat="1" ht="49.15" customHeight="1" x14ac:dyDescent="0.25">
      <c r="A471" s="65" t="s">
        <v>484</v>
      </c>
      <c r="B471" s="98" t="s">
        <v>498</v>
      </c>
      <c r="C471" s="47" t="s">
        <v>97</v>
      </c>
      <c r="D471" s="47" t="s">
        <v>84</v>
      </c>
      <c r="E471" s="47" t="s">
        <v>1</v>
      </c>
      <c r="F471" s="47" t="s">
        <v>3</v>
      </c>
      <c r="G471" s="141"/>
      <c r="H471" s="141"/>
      <c r="I471" s="141"/>
      <c r="J471" s="71">
        <f>+J472+J474</f>
        <v>24062.1</v>
      </c>
    </row>
    <row r="472" spans="1:11" s="2" customFormat="1" ht="33" customHeight="1" x14ac:dyDescent="0.25">
      <c r="A472" s="65"/>
      <c r="B472" s="53" t="s">
        <v>647</v>
      </c>
      <c r="C472" s="47" t="s">
        <v>97</v>
      </c>
      <c r="D472" s="47" t="s">
        <v>84</v>
      </c>
      <c r="E472" s="47" t="s">
        <v>1</v>
      </c>
      <c r="F472" s="47" t="s">
        <v>579</v>
      </c>
      <c r="G472" s="132"/>
      <c r="H472" s="133"/>
      <c r="I472" s="134"/>
      <c r="J472" s="71">
        <f>+J473</f>
        <v>434.1</v>
      </c>
    </row>
    <row r="473" spans="1:11" s="2" customFormat="1" ht="32.450000000000003" customHeight="1" x14ac:dyDescent="0.25">
      <c r="A473" s="65"/>
      <c r="B473" s="53" t="s">
        <v>567</v>
      </c>
      <c r="C473" s="47" t="s">
        <v>97</v>
      </c>
      <c r="D473" s="47" t="s">
        <v>84</v>
      </c>
      <c r="E473" s="47" t="s">
        <v>1</v>
      </c>
      <c r="F473" s="47" t="s">
        <v>579</v>
      </c>
      <c r="G473" s="47" t="s">
        <v>189</v>
      </c>
      <c r="H473" s="47" t="s">
        <v>1</v>
      </c>
      <c r="I473" s="47" t="s">
        <v>5</v>
      </c>
      <c r="J473" s="71">
        <v>434.1</v>
      </c>
    </row>
    <row r="474" spans="1:11" s="4" customFormat="1" x14ac:dyDescent="0.3">
      <c r="A474" s="65"/>
      <c r="B474" s="53" t="s">
        <v>112</v>
      </c>
      <c r="C474" s="47" t="s">
        <v>97</v>
      </c>
      <c r="D474" s="47" t="s">
        <v>84</v>
      </c>
      <c r="E474" s="47" t="s">
        <v>1</v>
      </c>
      <c r="F474" s="47" t="s">
        <v>111</v>
      </c>
      <c r="G474" s="141"/>
      <c r="H474" s="141"/>
      <c r="I474" s="141"/>
      <c r="J474" s="71">
        <f>SUM(J475:J477)</f>
        <v>23628</v>
      </c>
    </row>
    <row r="475" spans="1:11" s="24" customFormat="1" ht="31.5" x14ac:dyDescent="0.3">
      <c r="A475" s="65"/>
      <c r="B475" s="53" t="s">
        <v>188</v>
      </c>
      <c r="C475" s="47" t="s">
        <v>97</v>
      </c>
      <c r="D475" s="47" t="s">
        <v>84</v>
      </c>
      <c r="E475" s="47" t="s">
        <v>1</v>
      </c>
      <c r="F475" s="47" t="s">
        <v>111</v>
      </c>
      <c r="G475" s="47" t="s">
        <v>189</v>
      </c>
      <c r="H475" s="47" t="s">
        <v>1</v>
      </c>
      <c r="I475" s="47" t="s">
        <v>5</v>
      </c>
      <c r="J475" s="71">
        <v>21911.8</v>
      </c>
    </row>
    <row r="476" spans="1:11" s="24" customFormat="1" x14ac:dyDescent="0.3">
      <c r="A476" s="65"/>
      <c r="B476" s="53" t="s">
        <v>186</v>
      </c>
      <c r="C476" s="47" t="s">
        <v>97</v>
      </c>
      <c r="D476" s="47" t="s">
        <v>84</v>
      </c>
      <c r="E476" s="47" t="s">
        <v>1</v>
      </c>
      <c r="F476" s="47" t="s">
        <v>111</v>
      </c>
      <c r="G476" s="47" t="s">
        <v>187</v>
      </c>
      <c r="H476" s="47" t="s">
        <v>1</v>
      </c>
      <c r="I476" s="47" t="s">
        <v>5</v>
      </c>
      <c r="J476" s="71">
        <v>1716.2</v>
      </c>
    </row>
    <row r="477" spans="1:11" s="24" customFormat="1" x14ac:dyDescent="0.3">
      <c r="A477" s="65"/>
      <c r="B477" s="53" t="s">
        <v>190</v>
      </c>
      <c r="C477" s="47" t="s">
        <v>97</v>
      </c>
      <c r="D477" s="47" t="s">
        <v>84</v>
      </c>
      <c r="E477" s="47" t="s">
        <v>1</v>
      </c>
      <c r="F477" s="47" t="s">
        <v>111</v>
      </c>
      <c r="G477" s="47" t="s">
        <v>191</v>
      </c>
      <c r="H477" s="47" t="s">
        <v>1</v>
      </c>
      <c r="I477" s="47" t="s">
        <v>5</v>
      </c>
      <c r="J477" s="71">
        <v>0</v>
      </c>
    </row>
    <row r="478" spans="1:11" s="1" customFormat="1" ht="47.25" x14ac:dyDescent="0.25">
      <c r="A478" s="65" t="s">
        <v>90</v>
      </c>
      <c r="B478" s="53" t="s">
        <v>114</v>
      </c>
      <c r="C478" s="47" t="s">
        <v>113</v>
      </c>
      <c r="D478" s="47" t="s">
        <v>39</v>
      </c>
      <c r="E478" s="47" t="s">
        <v>2</v>
      </c>
      <c r="F478" s="47" t="s">
        <v>3</v>
      </c>
      <c r="G478" s="141"/>
      <c r="H478" s="141"/>
      <c r="I478" s="141"/>
      <c r="J478" s="71">
        <f>+J479+J484+J488+J517</f>
        <v>162977.90000000002</v>
      </c>
    </row>
    <row r="479" spans="1:11" s="1" customFormat="1" ht="31.5" x14ac:dyDescent="0.25">
      <c r="A479" s="65" t="s">
        <v>178</v>
      </c>
      <c r="B479" s="53" t="s">
        <v>115</v>
      </c>
      <c r="C479" s="47" t="s">
        <v>113</v>
      </c>
      <c r="D479" s="47" t="s">
        <v>41</v>
      </c>
      <c r="E479" s="47" t="s">
        <v>2</v>
      </c>
      <c r="F479" s="47" t="s">
        <v>3</v>
      </c>
      <c r="G479" s="141"/>
      <c r="H479" s="141"/>
      <c r="I479" s="141"/>
      <c r="J479" s="71">
        <f>SUM(J480)</f>
        <v>0</v>
      </c>
    </row>
    <row r="480" spans="1:11" s="2" customFormat="1" ht="16.5" x14ac:dyDescent="0.25">
      <c r="A480" s="65" t="s">
        <v>179</v>
      </c>
      <c r="B480" s="98" t="s">
        <v>280</v>
      </c>
      <c r="C480" s="47" t="s">
        <v>113</v>
      </c>
      <c r="D480" s="47" t="s">
        <v>41</v>
      </c>
      <c r="E480" s="47" t="s">
        <v>1</v>
      </c>
      <c r="F480" s="47" t="s">
        <v>3</v>
      </c>
      <c r="G480" s="141"/>
      <c r="H480" s="141"/>
      <c r="I480" s="141"/>
      <c r="J480" s="71">
        <f>SUM(J481)</f>
        <v>0</v>
      </c>
    </row>
    <row r="481" spans="1:11" s="4" customFormat="1" x14ac:dyDescent="0.3">
      <c r="A481" s="65"/>
      <c r="B481" s="53" t="s">
        <v>112</v>
      </c>
      <c r="C481" s="47" t="s">
        <v>113</v>
      </c>
      <c r="D481" s="47" t="s">
        <v>41</v>
      </c>
      <c r="E481" s="47" t="s">
        <v>1</v>
      </c>
      <c r="F481" s="47" t="s">
        <v>111</v>
      </c>
      <c r="G481" s="141"/>
      <c r="H481" s="141"/>
      <c r="I481" s="141"/>
      <c r="J481" s="71">
        <f>SUM(J482:J483)</f>
        <v>0</v>
      </c>
    </row>
    <row r="482" spans="1:11" s="24" customFormat="1" ht="31.5" x14ac:dyDescent="0.3">
      <c r="A482" s="65"/>
      <c r="B482" s="53" t="s">
        <v>188</v>
      </c>
      <c r="C482" s="47" t="s">
        <v>113</v>
      </c>
      <c r="D482" s="47" t="s">
        <v>41</v>
      </c>
      <c r="E482" s="47" t="s">
        <v>1</v>
      </c>
      <c r="F482" s="47" t="s">
        <v>111</v>
      </c>
      <c r="G482" s="47" t="s">
        <v>189</v>
      </c>
      <c r="H482" s="47" t="s">
        <v>1</v>
      </c>
      <c r="I482" s="47" t="s">
        <v>21</v>
      </c>
      <c r="J482" s="71">
        <v>0</v>
      </c>
    </row>
    <row r="483" spans="1:11" s="24" customFormat="1" x14ac:dyDescent="0.3">
      <c r="A483" s="65"/>
      <c r="B483" s="53" t="s">
        <v>186</v>
      </c>
      <c r="C483" s="47" t="s">
        <v>113</v>
      </c>
      <c r="D483" s="47" t="s">
        <v>41</v>
      </c>
      <c r="E483" s="47" t="s">
        <v>1</v>
      </c>
      <c r="F483" s="47" t="s">
        <v>111</v>
      </c>
      <c r="G483" s="47" t="s">
        <v>187</v>
      </c>
      <c r="H483" s="47" t="s">
        <v>1</v>
      </c>
      <c r="I483" s="47" t="s">
        <v>21</v>
      </c>
      <c r="J483" s="71">
        <v>0</v>
      </c>
      <c r="K483" s="24">
        <v>17</v>
      </c>
    </row>
    <row r="484" spans="1:11" s="1" customFormat="1" ht="16.5" x14ac:dyDescent="0.25">
      <c r="A484" s="65" t="s">
        <v>209</v>
      </c>
      <c r="B484" s="53" t="s">
        <v>116</v>
      </c>
      <c r="C484" s="47" t="s">
        <v>113</v>
      </c>
      <c r="D484" s="47" t="s">
        <v>75</v>
      </c>
      <c r="E484" s="47" t="s">
        <v>2</v>
      </c>
      <c r="F484" s="47" t="s">
        <v>3</v>
      </c>
      <c r="G484" s="141"/>
      <c r="H484" s="141"/>
      <c r="I484" s="141"/>
      <c r="J484" s="71">
        <f>SUM(J485)</f>
        <v>345.7</v>
      </c>
    </row>
    <row r="485" spans="1:11" s="2" customFormat="1" ht="34.9" customHeight="1" x14ac:dyDescent="0.25">
      <c r="A485" s="65" t="s">
        <v>210</v>
      </c>
      <c r="B485" s="98" t="s">
        <v>281</v>
      </c>
      <c r="C485" s="47" t="s">
        <v>113</v>
      </c>
      <c r="D485" s="47" t="s">
        <v>75</v>
      </c>
      <c r="E485" s="47" t="s">
        <v>1</v>
      </c>
      <c r="F485" s="47" t="s">
        <v>3</v>
      </c>
      <c r="G485" s="141"/>
      <c r="H485" s="141"/>
      <c r="I485" s="141"/>
      <c r="J485" s="71">
        <f>SUM(J486)</f>
        <v>345.7</v>
      </c>
    </row>
    <row r="486" spans="1:11" s="4" customFormat="1" x14ac:dyDescent="0.3">
      <c r="A486" s="65"/>
      <c r="B486" s="53" t="s">
        <v>112</v>
      </c>
      <c r="C486" s="47" t="s">
        <v>113</v>
      </c>
      <c r="D486" s="47" t="s">
        <v>75</v>
      </c>
      <c r="E486" s="47" t="s">
        <v>1</v>
      </c>
      <c r="F486" s="47" t="s">
        <v>111</v>
      </c>
      <c r="G486" s="141"/>
      <c r="H486" s="141"/>
      <c r="I486" s="141"/>
      <c r="J486" s="71">
        <f>SUM(J487)</f>
        <v>345.7</v>
      </c>
    </row>
    <row r="487" spans="1:11" s="24" customFormat="1" x14ac:dyDescent="0.3">
      <c r="A487" s="65"/>
      <c r="B487" s="53" t="s">
        <v>186</v>
      </c>
      <c r="C487" s="47" t="s">
        <v>113</v>
      </c>
      <c r="D487" s="47" t="s">
        <v>75</v>
      </c>
      <c r="E487" s="47" t="s">
        <v>1</v>
      </c>
      <c r="F487" s="47" t="s">
        <v>111</v>
      </c>
      <c r="G487" s="47" t="s">
        <v>187</v>
      </c>
      <c r="H487" s="47" t="s">
        <v>1</v>
      </c>
      <c r="I487" s="47" t="s">
        <v>21</v>
      </c>
      <c r="J487" s="71">
        <v>345.7</v>
      </c>
    </row>
    <row r="488" spans="1:11" s="1" customFormat="1" ht="31.5" x14ac:dyDescent="0.25">
      <c r="A488" s="65" t="s">
        <v>211</v>
      </c>
      <c r="B488" s="53" t="s">
        <v>117</v>
      </c>
      <c r="C488" s="47" t="s">
        <v>113</v>
      </c>
      <c r="D488" s="47" t="s">
        <v>84</v>
      </c>
      <c r="E488" s="47" t="s">
        <v>2</v>
      </c>
      <c r="F488" s="47" t="s">
        <v>3</v>
      </c>
      <c r="G488" s="141"/>
      <c r="H488" s="141"/>
      <c r="I488" s="141"/>
      <c r="J488" s="71">
        <f>+J489</f>
        <v>79989.800000000017</v>
      </c>
    </row>
    <row r="489" spans="1:11" s="2" customFormat="1" ht="31.5" x14ac:dyDescent="0.25">
      <c r="A489" s="65" t="s">
        <v>212</v>
      </c>
      <c r="B489" s="98" t="s">
        <v>118</v>
      </c>
      <c r="C489" s="47" t="s">
        <v>113</v>
      </c>
      <c r="D489" s="47" t="s">
        <v>84</v>
      </c>
      <c r="E489" s="47" t="s">
        <v>1</v>
      </c>
      <c r="F489" s="47" t="s">
        <v>3</v>
      </c>
      <c r="G489" s="141"/>
      <c r="H489" s="141"/>
      <c r="I489" s="141"/>
      <c r="J489" s="71">
        <f>J496+J504+J511+J514+J494+J49+J5004+J490+J492</f>
        <v>79989.800000000017</v>
      </c>
    </row>
    <row r="490" spans="1:11" s="2" customFormat="1" ht="31.5" x14ac:dyDescent="0.25">
      <c r="A490" s="65"/>
      <c r="B490" s="53" t="s">
        <v>647</v>
      </c>
      <c r="C490" s="47" t="s">
        <v>113</v>
      </c>
      <c r="D490" s="47" t="s">
        <v>84</v>
      </c>
      <c r="E490" s="47" t="s">
        <v>1</v>
      </c>
      <c r="F490" s="47" t="s">
        <v>579</v>
      </c>
      <c r="G490" s="132"/>
      <c r="H490" s="133"/>
      <c r="I490" s="134"/>
      <c r="J490" s="71">
        <f>+J491</f>
        <v>2056.1</v>
      </c>
    </row>
    <row r="491" spans="1:11" s="2" customFormat="1" ht="31.5" x14ac:dyDescent="0.25">
      <c r="A491" s="65"/>
      <c r="B491" s="53" t="s">
        <v>567</v>
      </c>
      <c r="C491" s="47" t="s">
        <v>113</v>
      </c>
      <c r="D491" s="47" t="s">
        <v>84</v>
      </c>
      <c r="E491" s="47" t="s">
        <v>1</v>
      </c>
      <c r="F491" s="47" t="s">
        <v>579</v>
      </c>
      <c r="G491" s="47" t="s">
        <v>189</v>
      </c>
      <c r="H491" s="47" t="s">
        <v>1</v>
      </c>
      <c r="I491" s="47" t="s">
        <v>21</v>
      </c>
      <c r="J491" s="71">
        <v>2056.1</v>
      </c>
    </row>
    <row r="492" spans="1:11" s="2" customFormat="1" ht="31.5" x14ac:dyDescent="0.25">
      <c r="A492" s="65"/>
      <c r="B492" s="53" t="s">
        <v>587</v>
      </c>
      <c r="C492" s="47" t="s">
        <v>113</v>
      </c>
      <c r="D492" s="47" t="s">
        <v>84</v>
      </c>
      <c r="E492" s="47" t="s">
        <v>1</v>
      </c>
      <c r="F492" s="47" t="s">
        <v>320</v>
      </c>
      <c r="G492" s="132"/>
      <c r="H492" s="133"/>
      <c r="I492" s="134"/>
      <c r="J492" s="71">
        <f>+J493</f>
        <v>2369</v>
      </c>
    </row>
    <row r="493" spans="1:11" s="2" customFormat="1" ht="31.5" x14ac:dyDescent="0.25">
      <c r="A493" s="65"/>
      <c r="B493" s="53" t="s">
        <v>567</v>
      </c>
      <c r="C493" s="47" t="s">
        <v>113</v>
      </c>
      <c r="D493" s="47" t="s">
        <v>84</v>
      </c>
      <c r="E493" s="47" t="s">
        <v>1</v>
      </c>
      <c r="F493" s="47" t="s">
        <v>320</v>
      </c>
      <c r="G493" s="47" t="s">
        <v>189</v>
      </c>
      <c r="H493" s="47" t="s">
        <v>1</v>
      </c>
      <c r="I493" s="47" t="s">
        <v>21</v>
      </c>
      <c r="J493" s="71">
        <v>2369</v>
      </c>
    </row>
    <row r="494" spans="1:11" s="2" customFormat="1" ht="31.5" x14ac:dyDescent="0.25">
      <c r="A494" s="65"/>
      <c r="B494" s="53" t="s">
        <v>580</v>
      </c>
      <c r="C494" s="47" t="s">
        <v>113</v>
      </c>
      <c r="D494" s="47" t="s">
        <v>84</v>
      </c>
      <c r="E494" s="47" t="s">
        <v>1</v>
      </c>
      <c r="F494" s="47" t="s">
        <v>534</v>
      </c>
      <c r="G494" s="132"/>
      <c r="H494" s="133"/>
      <c r="I494" s="134"/>
      <c r="J494" s="71">
        <f>+J495</f>
        <v>8422</v>
      </c>
    </row>
    <row r="495" spans="1:11" s="34" customFormat="1" ht="31.5" x14ac:dyDescent="0.25">
      <c r="A495" s="65"/>
      <c r="B495" s="53" t="s">
        <v>586</v>
      </c>
      <c r="C495" s="47" t="s">
        <v>113</v>
      </c>
      <c r="D495" s="47" t="s">
        <v>84</v>
      </c>
      <c r="E495" s="47" t="s">
        <v>1</v>
      </c>
      <c r="F495" s="47" t="s">
        <v>534</v>
      </c>
      <c r="G495" s="47" t="s">
        <v>189</v>
      </c>
      <c r="H495" s="47" t="s">
        <v>1</v>
      </c>
      <c r="I495" s="47" t="s">
        <v>21</v>
      </c>
      <c r="J495" s="71">
        <v>8422</v>
      </c>
    </row>
    <row r="496" spans="1:11" s="4" customFormat="1" ht="31.5" x14ac:dyDescent="0.3">
      <c r="A496" s="65"/>
      <c r="B496" s="53" t="s">
        <v>580</v>
      </c>
      <c r="C496" s="47" t="s">
        <v>113</v>
      </c>
      <c r="D496" s="47" t="s">
        <v>84</v>
      </c>
      <c r="E496" s="47" t="s">
        <v>1</v>
      </c>
      <c r="F496" s="47" t="s">
        <v>111</v>
      </c>
      <c r="G496" s="141"/>
      <c r="H496" s="141"/>
      <c r="I496" s="141"/>
      <c r="J496" s="71">
        <f>SUM(J497:J503)</f>
        <v>61126.700000000004</v>
      </c>
    </row>
    <row r="497" spans="1:13" s="24" customFormat="1" ht="31.5" x14ac:dyDescent="0.3">
      <c r="A497" s="65"/>
      <c r="B497" s="53" t="s">
        <v>551</v>
      </c>
      <c r="C497" s="47" t="s">
        <v>113</v>
      </c>
      <c r="D497" s="47" t="s">
        <v>84</v>
      </c>
      <c r="E497" s="47" t="s">
        <v>1</v>
      </c>
      <c r="F497" s="47" t="s">
        <v>111</v>
      </c>
      <c r="G497" s="47" t="s">
        <v>189</v>
      </c>
      <c r="H497" s="47" t="s">
        <v>1</v>
      </c>
      <c r="I497" s="47" t="s">
        <v>7</v>
      </c>
      <c r="J497" s="71">
        <v>3832</v>
      </c>
    </row>
    <row r="498" spans="1:13" s="24" customFormat="1" ht="31.5" x14ac:dyDescent="0.3">
      <c r="A498" s="65"/>
      <c r="B498" s="53" t="s">
        <v>216</v>
      </c>
      <c r="C498" s="47" t="s">
        <v>113</v>
      </c>
      <c r="D498" s="47" t="s">
        <v>84</v>
      </c>
      <c r="E498" s="47" t="s">
        <v>1</v>
      </c>
      <c r="F498" s="47" t="s">
        <v>111</v>
      </c>
      <c r="G498" s="47" t="s">
        <v>189</v>
      </c>
      <c r="H498" s="47" t="s">
        <v>1</v>
      </c>
      <c r="I498" s="47" t="s">
        <v>4</v>
      </c>
      <c r="J498" s="71">
        <v>1167</v>
      </c>
    </row>
    <row r="499" spans="1:13" s="24" customFormat="1" ht="27.75" customHeight="1" x14ac:dyDescent="0.3">
      <c r="A499" s="65"/>
      <c r="B499" s="53" t="s">
        <v>186</v>
      </c>
      <c r="C499" s="47" t="s">
        <v>113</v>
      </c>
      <c r="D499" s="47" t="s">
        <v>84</v>
      </c>
      <c r="E499" s="47" t="s">
        <v>1</v>
      </c>
      <c r="F499" s="47" t="s">
        <v>111</v>
      </c>
      <c r="G499" s="47" t="s">
        <v>187</v>
      </c>
      <c r="H499" s="47" t="s">
        <v>1</v>
      </c>
      <c r="I499" s="47" t="s">
        <v>4</v>
      </c>
      <c r="J499" s="71">
        <v>555</v>
      </c>
    </row>
    <row r="500" spans="1:13" s="24" customFormat="1" x14ac:dyDescent="0.3">
      <c r="A500" s="65"/>
      <c r="B500" s="53"/>
      <c r="C500" s="47"/>
      <c r="D500" s="47"/>
      <c r="E500" s="47"/>
      <c r="F500" s="47"/>
      <c r="G500" s="47"/>
      <c r="H500" s="47"/>
      <c r="I500" s="47"/>
      <c r="J500" s="71"/>
    </row>
    <row r="501" spans="1:13" s="24" customFormat="1" ht="31.5" x14ac:dyDescent="0.3">
      <c r="A501" s="65"/>
      <c r="B501" s="53" t="s">
        <v>216</v>
      </c>
      <c r="C501" s="47" t="s">
        <v>113</v>
      </c>
      <c r="D501" s="47" t="s">
        <v>84</v>
      </c>
      <c r="E501" s="47" t="s">
        <v>1</v>
      </c>
      <c r="F501" s="47" t="s">
        <v>111</v>
      </c>
      <c r="G501" s="47" t="s">
        <v>189</v>
      </c>
      <c r="H501" s="47" t="s">
        <v>1</v>
      </c>
      <c r="I501" s="47" t="s">
        <v>21</v>
      </c>
      <c r="J501" s="71">
        <v>48012.800000000003</v>
      </c>
      <c r="K501" s="24">
        <v>-4100</v>
      </c>
      <c r="L501" s="24">
        <v>-4100</v>
      </c>
      <c r="M501" s="24">
        <v>-4100</v>
      </c>
    </row>
    <row r="502" spans="1:13" s="24" customFormat="1" x14ac:dyDescent="0.3">
      <c r="A502" s="65"/>
      <c r="B502" s="53" t="s">
        <v>186</v>
      </c>
      <c r="C502" s="47" t="s">
        <v>113</v>
      </c>
      <c r="D502" s="47" t="s">
        <v>84</v>
      </c>
      <c r="E502" s="47" t="s">
        <v>1</v>
      </c>
      <c r="F502" s="47" t="s">
        <v>111</v>
      </c>
      <c r="G502" s="47" t="s">
        <v>187</v>
      </c>
      <c r="H502" s="47" t="s">
        <v>1</v>
      </c>
      <c r="I502" s="47" t="s">
        <v>21</v>
      </c>
      <c r="J502" s="71">
        <v>7523</v>
      </c>
      <c r="K502" s="24" t="s">
        <v>282</v>
      </c>
      <c r="L502" s="24">
        <v>267</v>
      </c>
    </row>
    <row r="503" spans="1:13" s="24" customFormat="1" x14ac:dyDescent="0.3">
      <c r="A503" s="65"/>
      <c r="B503" s="53" t="s">
        <v>190</v>
      </c>
      <c r="C503" s="47" t="s">
        <v>113</v>
      </c>
      <c r="D503" s="47" t="s">
        <v>84</v>
      </c>
      <c r="E503" s="47" t="s">
        <v>1</v>
      </c>
      <c r="F503" s="47" t="s">
        <v>111</v>
      </c>
      <c r="G503" s="47" t="s">
        <v>191</v>
      </c>
      <c r="H503" s="47" t="s">
        <v>1</v>
      </c>
      <c r="I503" s="47" t="s">
        <v>21</v>
      </c>
      <c r="J503" s="71">
        <v>36.9</v>
      </c>
    </row>
    <row r="504" spans="1:13" s="36" customFormat="1" ht="94.5" customHeight="1" x14ac:dyDescent="0.25">
      <c r="A504" s="65"/>
      <c r="B504" s="53" t="s">
        <v>306</v>
      </c>
      <c r="C504" s="47" t="s">
        <v>113</v>
      </c>
      <c r="D504" s="47" t="s">
        <v>84</v>
      </c>
      <c r="E504" s="47" t="s">
        <v>1</v>
      </c>
      <c r="F504" s="47" t="s">
        <v>294</v>
      </c>
      <c r="G504" s="132"/>
      <c r="H504" s="133"/>
      <c r="I504" s="134"/>
      <c r="J504" s="71">
        <f>J505+J508</f>
        <v>4866</v>
      </c>
    </row>
    <row r="505" spans="1:13" s="37" customFormat="1" ht="78.75" x14ac:dyDescent="0.25">
      <c r="A505" s="65"/>
      <c r="B505" s="53" t="s">
        <v>307</v>
      </c>
      <c r="C505" s="47" t="s">
        <v>113</v>
      </c>
      <c r="D505" s="47" t="s">
        <v>84</v>
      </c>
      <c r="E505" s="47" t="s">
        <v>1</v>
      </c>
      <c r="F505" s="47" t="s">
        <v>291</v>
      </c>
      <c r="G505" s="141"/>
      <c r="H505" s="141"/>
      <c r="I505" s="141"/>
      <c r="J505" s="71">
        <f>J506+J507</f>
        <v>1145</v>
      </c>
    </row>
    <row r="506" spans="1:13" s="24" customFormat="1" ht="31.5" x14ac:dyDescent="0.3">
      <c r="A506" s="65"/>
      <c r="B506" s="53" t="s">
        <v>216</v>
      </c>
      <c r="C506" s="47" t="s">
        <v>113</v>
      </c>
      <c r="D506" s="47" t="s">
        <v>84</v>
      </c>
      <c r="E506" s="47" t="s">
        <v>1</v>
      </c>
      <c r="F506" s="47" t="s">
        <v>291</v>
      </c>
      <c r="G506" s="47" t="s">
        <v>189</v>
      </c>
      <c r="H506" s="47" t="s">
        <v>1</v>
      </c>
      <c r="I506" s="47" t="s">
        <v>90</v>
      </c>
      <c r="J506" s="71">
        <v>1135</v>
      </c>
    </row>
    <row r="507" spans="1:13" s="24" customFormat="1" ht="17.25" customHeight="1" x14ac:dyDescent="0.3">
      <c r="A507" s="65"/>
      <c r="B507" s="53" t="s">
        <v>186</v>
      </c>
      <c r="C507" s="47" t="s">
        <v>113</v>
      </c>
      <c r="D507" s="47" t="s">
        <v>84</v>
      </c>
      <c r="E507" s="47" t="s">
        <v>1</v>
      </c>
      <c r="F507" s="47" t="s">
        <v>291</v>
      </c>
      <c r="G507" s="47" t="s">
        <v>187</v>
      </c>
      <c r="H507" s="47" t="s">
        <v>1</v>
      </c>
      <c r="I507" s="47" t="s">
        <v>90</v>
      </c>
      <c r="J507" s="71">
        <v>10</v>
      </c>
    </row>
    <row r="508" spans="1:13" s="24" customFormat="1" ht="67.900000000000006" customHeight="1" x14ac:dyDescent="0.3">
      <c r="A508" s="65"/>
      <c r="B508" s="53" t="s">
        <v>308</v>
      </c>
      <c r="C508" s="47" t="s">
        <v>113</v>
      </c>
      <c r="D508" s="47" t="s">
        <v>84</v>
      </c>
      <c r="E508" s="47" t="s">
        <v>1</v>
      </c>
      <c r="F508" s="47" t="s">
        <v>292</v>
      </c>
      <c r="G508" s="47"/>
      <c r="H508" s="47"/>
      <c r="I508" s="47"/>
      <c r="J508" s="71">
        <f>J509+J510</f>
        <v>3721</v>
      </c>
    </row>
    <row r="509" spans="1:13" s="24" customFormat="1" ht="31.5" x14ac:dyDescent="0.3">
      <c r="A509" s="65"/>
      <c r="B509" s="53" t="s">
        <v>216</v>
      </c>
      <c r="C509" s="47" t="s">
        <v>113</v>
      </c>
      <c r="D509" s="47" t="s">
        <v>84</v>
      </c>
      <c r="E509" s="47" t="s">
        <v>1</v>
      </c>
      <c r="F509" s="47" t="s">
        <v>292</v>
      </c>
      <c r="G509" s="47" t="s">
        <v>189</v>
      </c>
      <c r="H509" s="47" t="s">
        <v>1</v>
      </c>
      <c r="I509" s="47" t="s">
        <v>90</v>
      </c>
      <c r="J509" s="71">
        <v>3651</v>
      </c>
    </row>
    <row r="510" spans="1:13" s="24" customFormat="1" x14ac:dyDescent="0.3">
      <c r="A510" s="65"/>
      <c r="B510" s="53" t="s">
        <v>186</v>
      </c>
      <c r="C510" s="47" t="s">
        <v>113</v>
      </c>
      <c r="D510" s="47" t="s">
        <v>84</v>
      </c>
      <c r="E510" s="47" t="s">
        <v>1</v>
      </c>
      <c r="F510" s="47" t="s">
        <v>292</v>
      </c>
      <c r="G510" s="47" t="s">
        <v>187</v>
      </c>
      <c r="H510" s="47" t="s">
        <v>1</v>
      </c>
      <c r="I510" s="47" t="s">
        <v>90</v>
      </c>
      <c r="J510" s="71">
        <v>70</v>
      </c>
    </row>
    <row r="511" spans="1:13" s="4" customFormat="1" ht="47.25" customHeight="1" x14ac:dyDescent="0.3">
      <c r="A511" s="65"/>
      <c r="B511" s="53" t="s">
        <v>120</v>
      </c>
      <c r="C511" s="47" t="s">
        <v>113</v>
      </c>
      <c r="D511" s="47" t="s">
        <v>84</v>
      </c>
      <c r="E511" s="47" t="s">
        <v>1</v>
      </c>
      <c r="F511" s="47" t="s">
        <v>119</v>
      </c>
      <c r="G511" s="141"/>
      <c r="H511" s="141"/>
      <c r="I511" s="141"/>
      <c r="J511" s="71">
        <f>SUM(J512:J513)</f>
        <v>632</v>
      </c>
    </row>
    <row r="512" spans="1:13" s="24" customFormat="1" ht="32.25" customHeight="1" x14ac:dyDescent="0.3">
      <c r="A512" s="65"/>
      <c r="B512" s="53" t="s">
        <v>216</v>
      </c>
      <c r="C512" s="47" t="s">
        <v>113</v>
      </c>
      <c r="D512" s="47" t="s">
        <v>84</v>
      </c>
      <c r="E512" s="47" t="s">
        <v>1</v>
      </c>
      <c r="F512" s="47" t="s">
        <v>119</v>
      </c>
      <c r="G512" s="47" t="s">
        <v>189</v>
      </c>
      <c r="H512" s="47" t="s">
        <v>1</v>
      </c>
      <c r="I512" s="47" t="s">
        <v>90</v>
      </c>
      <c r="J512" s="71">
        <v>626</v>
      </c>
    </row>
    <row r="513" spans="1:13" s="24" customFormat="1" ht="18.75" customHeight="1" x14ac:dyDescent="0.3">
      <c r="A513" s="65"/>
      <c r="B513" s="53" t="s">
        <v>186</v>
      </c>
      <c r="C513" s="47" t="s">
        <v>113</v>
      </c>
      <c r="D513" s="47" t="s">
        <v>84</v>
      </c>
      <c r="E513" s="47" t="s">
        <v>1</v>
      </c>
      <c r="F513" s="47" t="s">
        <v>119</v>
      </c>
      <c r="G513" s="47" t="s">
        <v>187</v>
      </c>
      <c r="H513" s="47" t="s">
        <v>1</v>
      </c>
      <c r="I513" s="47" t="s">
        <v>90</v>
      </c>
      <c r="J513" s="71">
        <v>6</v>
      </c>
    </row>
    <row r="514" spans="1:13" s="4" customFormat="1" ht="31.5" x14ac:dyDescent="0.3">
      <c r="A514" s="65"/>
      <c r="B514" s="53" t="s">
        <v>122</v>
      </c>
      <c r="C514" s="47" t="s">
        <v>113</v>
      </c>
      <c r="D514" s="47" t="s">
        <v>84</v>
      </c>
      <c r="E514" s="47" t="s">
        <v>1</v>
      </c>
      <c r="F514" s="47" t="s">
        <v>121</v>
      </c>
      <c r="G514" s="141"/>
      <c r="H514" s="141"/>
      <c r="I514" s="141"/>
      <c r="J514" s="71">
        <f>SUM(J515:J516)</f>
        <v>518</v>
      </c>
    </row>
    <row r="515" spans="1:13" s="24" customFormat="1" ht="29.45" customHeight="1" x14ac:dyDescent="0.3">
      <c r="A515" s="65"/>
      <c r="B515" s="53" t="s">
        <v>216</v>
      </c>
      <c r="C515" s="47" t="s">
        <v>113</v>
      </c>
      <c r="D515" s="47" t="s">
        <v>84</v>
      </c>
      <c r="E515" s="47" t="s">
        <v>1</v>
      </c>
      <c r="F515" s="47" t="s">
        <v>121</v>
      </c>
      <c r="G515" s="47" t="s">
        <v>189</v>
      </c>
      <c r="H515" s="47" t="s">
        <v>1</v>
      </c>
      <c r="I515" s="47" t="s">
        <v>90</v>
      </c>
      <c r="J515" s="71">
        <v>518</v>
      </c>
    </row>
    <row r="516" spans="1:13" s="24" customFormat="1" ht="16.899999999999999" customHeight="1" x14ac:dyDescent="0.3">
      <c r="A516" s="65"/>
      <c r="B516" s="53" t="s">
        <v>186</v>
      </c>
      <c r="C516" s="47" t="s">
        <v>113</v>
      </c>
      <c r="D516" s="47" t="s">
        <v>84</v>
      </c>
      <c r="E516" s="47" t="s">
        <v>1</v>
      </c>
      <c r="F516" s="47" t="s">
        <v>121</v>
      </c>
      <c r="G516" s="47" t="s">
        <v>187</v>
      </c>
      <c r="H516" s="47" t="s">
        <v>1</v>
      </c>
      <c r="I516" s="47" t="s">
        <v>90</v>
      </c>
      <c r="J516" s="71">
        <v>0</v>
      </c>
    </row>
    <row r="517" spans="1:13" s="1" customFormat="1" ht="36.6" customHeight="1" x14ac:dyDescent="0.25">
      <c r="A517" s="65" t="s">
        <v>485</v>
      </c>
      <c r="B517" s="53" t="s">
        <v>499</v>
      </c>
      <c r="C517" s="47" t="s">
        <v>113</v>
      </c>
      <c r="D517" s="47" t="s">
        <v>86</v>
      </c>
      <c r="E517" s="47" t="s">
        <v>2</v>
      </c>
      <c r="F517" s="47" t="s">
        <v>3</v>
      </c>
      <c r="G517" s="141"/>
      <c r="H517" s="141"/>
      <c r="I517" s="141"/>
      <c r="J517" s="71">
        <f>+J518+J527</f>
        <v>82642.399999999994</v>
      </c>
    </row>
    <row r="518" spans="1:13" s="2" customFormat="1" ht="31.5" x14ac:dyDescent="0.25">
      <c r="A518" s="65" t="s">
        <v>486</v>
      </c>
      <c r="B518" s="98" t="s">
        <v>123</v>
      </c>
      <c r="C518" s="47" t="s">
        <v>113</v>
      </c>
      <c r="D518" s="47" t="s">
        <v>86</v>
      </c>
      <c r="E518" s="47" t="s">
        <v>1</v>
      </c>
      <c r="F518" s="47" t="s">
        <v>3</v>
      </c>
      <c r="G518" s="141"/>
      <c r="H518" s="141"/>
      <c r="I518" s="141"/>
      <c r="J518" s="71">
        <f>J521+J523+J519</f>
        <v>72489.7</v>
      </c>
    </row>
    <row r="519" spans="1:13" s="2" customFormat="1" ht="31.5" x14ac:dyDescent="0.25">
      <c r="A519" s="65"/>
      <c r="B519" s="53" t="s">
        <v>587</v>
      </c>
      <c r="C519" s="47" t="s">
        <v>113</v>
      </c>
      <c r="D519" s="47" t="s">
        <v>86</v>
      </c>
      <c r="E519" s="47" t="s">
        <v>1</v>
      </c>
      <c r="F519" s="47" t="s">
        <v>320</v>
      </c>
      <c r="G519" s="132"/>
      <c r="H519" s="133"/>
      <c r="I519" s="134"/>
      <c r="J519" s="71">
        <f>+J520</f>
        <v>2543.9</v>
      </c>
    </row>
    <row r="520" spans="1:13" s="2" customFormat="1" ht="31.5" x14ac:dyDescent="0.25">
      <c r="A520" s="65"/>
      <c r="B520" s="53" t="s">
        <v>567</v>
      </c>
      <c r="C520" s="47" t="s">
        <v>113</v>
      </c>
      <c r="D520" s="47" t="s">
        <v>86</v>
      </c>
      <c r="E520" s="47" t="s">
        <v>1</v>
      </c>
      <c r="F520" s="47" t="s">
        <v>320</v>
      </c>
      <c r="G520" s="47" t="s">
        <v>189</v>
      </c>
      <c r="H520" s="47" t="s">
        <v>1</v>
      </c>
      <c r="I520" s="47" t="s">
        <v>90</v>
      </c>
      <c r="J520" s="71">
        <v>2543.9</v>
      </c>
    </row>
    <row r="521" spans="1:13" s="48" customFormat="1" ht="31.5" x14ac:dyDescent="0.25">
      <c r="A521" s="65"/>
      <c r="B521" s="53" t="s">
        <v>12</v>
      </c>
      <c r="C521" s="47" t="s">
        <v>113</v>
      </c>
      <c r="D521" s="47" t="s">
        <v>86</v>
      </c>
      <c r="E521" s="47" t="s">
        <v>1</v>
      </c>
      <c r="F521" s="47" t="s">
        <v>534</v>
      </c>
      <c r="G521" s="79"/>
      <c r="H521" s="59"/>
      <c r="I521" s="51"/>
      <c r="J521" s="71">
        <f>J522</f>
        <v>2240.3000000000002</v>
      </c>
    </row>
    <row r="522" spans="1:13" s="34" customFormat="1" ht="16.5" x14ac:dyDescent="0.25">
      <c r="A522" s="65"/>
      <c r="B522" s="53"/>
      <c r="C522" s="47" t="s">
        <v>113</v>
      </c>
      <c r="D522" s="47" t="s">
        <v>86</v>
      </c>
      <c r="E522" s="47" t="s">
        <v>1</v>
      </c>
      <c r="F522" s="47" t="s">
        <v>534</v>
      </c>
      <c r="G522" s="57" t="s">
        <v>189</v>
      </c>
      <c r="H522" s="57" t="s">
        <v>1</v>
      </c>
      <c r="I522" s="57" t="s">
        <v>90</v>
      </c>
      <c r="J522" s="71">
        <v>2240.3000000000002</v>
      </c>
    </row>
    <row r="523" spans="1:13" s="4" customFormat="1" ht="31.5" x14ac:dyDescent="0.3">
      <c r="A523" s="65"/>
      <c r="B523" s="53" t="s">
        <v>12</v>
      </c>
      <c r="C523" s="47" t="s">
        <v>113</v>
      </c>
      <c r="D523" s="47" t="s">
        <v>86</v>
      </c>
      <c r="E523" s="47" t="s">
        <v>1</v>
      </c>
      <c r="F523" s="47" t="s">
        <v>11</v>
      </c>
      <c r="G523" s="141"/>
      <c r="H523" s="141"/>
      <c r="I523" s="141"/>
      <c r="J523" s="71">
        <f>SUM(J524:J526)</f>
        <v>67705.5</v>
      </c>
    </row>
    <row r="524" spans="1:13" s="24" customFormat="1" ht="31.5" x14ac:dyDescent="0.3">
      <c r="A524" s="65"/>
      <c r="B524" s="53" t="s">
        <v>216</v>
      </c>
      <c r="C524" s="47" t="s">
        <v>113</v>
      </c>
      <c r="D524" s="47" t="s">
        <v>86</v>
      </c>
      <c r="E524" s="47" t="s">
        <v>1</v>
      </c>
      <c r="F524" s="47" t="s">
        <v>11</v>
      </c>
      <c r="G524" s="47" t="s">
        <v>189</v>
      </c>
      <c r="H524" s="47" t="s">
        <v>1</v>
      </c>
      <c r="I524" s="47" t="s">
        <v>90</v>
      </c>
      <c r="J524" s="71">
        <v>48517.4</v>
      </c>
      <c r="K524" s="24">
        <v>2331</v>
      </c>
      <c r="L524" s="24">
        <v>2419</v>
      </c>
      <c r="M524" s="24">
        <v>2517</v>
      </c>
    </row>
    <row r="525" spans="1:13" s="24" customFormat="1" x14ac:dyDescent="0.3">
      <c r="A525" s="65"/>
      <c r="B525" s="53" t="s">
        <v>186</v>
      </c>
      <c r="C525" s="47" t="s">
        <v>113</v>
      </c>
      <c r="D525" s="47" t="s">
        <v>86</v>
      </c>
      <c r="E525" s="47" t="s">
        <v>1</v>
      </c>
      <c r="F525" s="47" t="s">
        <v>11</v>
      </c>
      <c r="G525" s="47" t="s">
        <v>187</v>
      </c>
      <c r="H525" s="47" t="s">
        <v>1</v>
      </c>
      <c r="I525" s="47" t="s">
        <v>90</v>
      </c>
      <c r="J525" s="71">
        <v>19187.400000000001</v>
      </c>
      <c r="K525" s="24">
        <f>-2158-966</f>
        <v>-3124</v>
      </c>
      <c r="L525" s="24">
        <v>-966</v>
      </c>
      <c r="M525" s="24">
        <v>-966</v>
      </c>
    </row>
    <row r="526" spans="1:13" s="24" customFormat="1" x14ac:dyDescent="0.3">
      <c r="A526" s="65"/>
      <c r="B526" s="53" t="s">
        <v>190</v>
      </c>
      <c r="C526" s="47" t="s">
        <v>113</v>
      </c>
      <c r="D526" s="47" t="s">
        <v>86</v>
      </c>
      <c r="E526" s="47" t="s">
        <v>1</v>
      </c>
      <c r="F526" s="47" t="s">
        <v>11</v>
      </c>
      <c r="G526" s="47" t="s">
        <v>191</v>
      </c>
      <c r="H526" s="47" t="s">
        <v>1</v>
      </c>
      <c r="I526" s="47" t="s">
        <v>90</v>
      </c>
      <c r="J526" s="71">
        <v>0.7</v>
      </c>
    </row>
    <row r="527" spans="1:13" s="24" customFormat="1" ht="31.5" x14ac:dyDescent="0.3">
      <c r="A527" s="65" t="s">
        <v>487</v>
      </c>
      <c r="B527" s="98" t="s">
        <v>336</v>
      </c>
      <c r="C527" s="47" t="s">
        <v>113</v>
      </c>
      <c r="D527" s="47" t="s">
        <v>86</v>
      </c>
      <c r="E527" s="47" t="s">
        <v>7</v>
      </c>
      <c r="F527" s="47" t="s">
        <v>3</v>
      </c>
      <c r="G527" s="141"/>
      <c r="H527" s="141"/>
      <c r="I527" s="141"/>
      <c r="J527" s="71">
        <f>+J528+J533</f>
        <v>10152.699999999999</v>
      </c>
    </row>
    <row r="528" spans="1:13" s="24" customFormat="1" ht="31.5" x14ac:dyDescent="0.3">
      <c r="A528" s="65"/>
      <c r="B528" s="53" t="s">
        <v>12</v>
      </c>
      <c r="C528" s="47" t="s">
        <v>113</v>
      </c>
      <c r="D528" s="47" t="s">
        <v>86</v>
      </c>
      <c r="E528" s="47" t="s">
        <v>7</v>
      </c>
      <c r="F528" s="47" t="s">
        <v>11</v>
      </c>
      <c r="G528" s="141"/>
      <c r="H528" s="141"/>
      <c r="I528" s="141"/>
      <c r="J528" s="71">
        <f>SUM(J529:J532)</f>
        <v>9683.9</v>
      </c>
    </row>
    <row r="529" spans="1:10" s="24" customFormat="1" ht="31.5" x14ac:dyDescent="0.3">
      <c r="A529" s="65"/>
      <c r="B529" s="53" t="s">
        <v>216</v>
      </c>
      <c r="C529" s="47" t="s">
        <v>113</v>
      </c>
      <c r="D529" s="47" t="s">
        <v>86</v>
      </c>
      <c r="E529" s="47" t="s">
        <v>7</v>
      </c>
      <c r="F529" s="47" t="s">
        <v>11</v>
      </c>
      <c r="G529" s="47" t="s">
        <v>189</v>
      </c>
      <c r="H529" s="47" t="s">
        <v>1</v>
      </c>
      <c r="I529" s="47" t="s">
        <v>90</v>
      </c>
      <c r="J529" s="71">
        <v>8727</v>
      </c>
    </row>
    <row r="530" spans="1:10" s="24" customFormat="1" ht="16.899999999999999" customHeight="1" x14ac:dyDescent="0.3">
      <c r="A530" s="65"/>
      <c r="B530" s="53" t="s">
        <v>186</v>
      </c>
      <c r="C530" s="47" t="s">
        <v>113</v>
      </c>
      <c r="D530" s="47" t="s">
        <v>86</v>
      </c>
      <c r="E530" s="47" t="s">
        <v>7</v>
      </c>
      <c r="F530" s="47" t="s">
        <v>11</v>
      </c>
      <c r="G530" s="47" t="s">
        <v>187</v>
      </c>
      <c r="H530" s="47" t="s">
        <v>1</v>
      </c>
      <c r="I530" s="47" t="s">
        <v>90</v>
      </c>
      <c r="J530" s="71">
        <v>956.9</v>
      </c>
    </row>
    <row r="531" spans="1:10" s="24" customFormat="1" x14ac:dyDescent="0.3">
      <c r="A531" s="65"/>
      <c r="B531" s="53"/>
      <c r="C531" s="47"/>
      <c r="D531" s="47"/>
      <c r="E531" s="47"/>
      <c r="F531" s="47"/>
      <c r="G531" s="47"/>
      <c r="H531" s="47"/>
      <c r="I531" s="47"/>
      <c r="J531" s="71"/>
    </row>
    <row r="532" spans="1:10" s="24" customFormat="1" x14ac:dyDescent="0.3">
      <c r="A532" s="65"/>
      <c r="B532" s="53" t="s">
        <v>190</v>
      </c>
      <c r="C532" s="47" t="s">
        <v>113</v>
      </c>
      <c r="D532" s="47" t="s">
        <v>86</v>
      </c>
      <c r="E532" s="47" t="s">
        <v>7</v>
      </c>
      <c r="F532" s="47" t="s">
        <v>11</v>
      </c>
      <c r="G532" s="47" t="s">
        <v>191</v>
      </c>
      <c r="H532" s="47" t="s">
        <v>1</v>
      </c>
      <c r="I532" s="47" t="s">
        <v>90</v>
      </c>
      <c r="J532" s="71">
        <v>0</v>
      </c>
    </row>
    <row r="533" spans="1:10" s="24" customFormat="1" ht="31.5" x14ac:dyDescent="0.3">
      <c r="A533" s="65"/>
      <c r="B533" s="53" t="s">
        <v>587</v>
      </c>
      <c r="C533" s="47" t="s">
        <v>113</v>
      </c>
      <c r="D533" s="47" t="s">
        <v>86</v>
      </c>
      <c r="E533" s="47" t="s">
        <v>7</v>
      </c>
      <c r="F533" s="47" t="s">
        <v>320</v>
      </c>
      <c r="G533" s="132"/>
      <c r="H533" s="133"/>
      <c r="I533" s="134"/>
      <c r="J533" s="71">
        <f>+J534</f>
        <v>468.8</v>
      </c>
    </row>
    <row r="534" spans="1:10" s="24" customFormat="1" ht="31.5" x14ac:dyDescent="0.3">
      <c r="A534" s="65"/>
      <c r="B534" s="53" t="s">
        <v>567</v>
      </c>
      <c r="C534" s="47" t="s">
        <v>113</v>
      </c>
      <c r="D534" s="47" t="s">
        <v>86</v>
      </c>
      <c r="E534" s="47" t="s">
        <v>7</v>
      </c>
      <c r="F534" s="47" t="s">
        <v>320</v>
      </c>
      <c r="G534" s="47" t="s">
        <v>189</v>
      </c>
      <c r="H534" s="47" t="s">
        <v>1</v>
      </c>
      <c r="I534" s="47" t="s">
        <v>90</v>
      </c>
      <c r="J534" s="71">
        <v>468.8</v>
      </c>
    </row>
    <row r="535" spans="1:10" s="1" customFormat="1" ht="47.25" x14ac:dyDescent="0.25">
      <c r="A535" s="65" t="s">
        <v>96</v>
      </c>
      <c r="B535" s="53" t="s">
        <v>125</v>
      </c>
      <c r="C535" s="47" t="s">
        <v>124</v>
      </c>
      <c r="D535" s="47" t="s">
        <v>39</v>
      </c>
      <c r="E535" s="47" t="s">
        <v>2</v>
      </c>
      <c r="F535" s="47" t="s">
        <v>3</v>
      </c>
      <c r="G535" s="141"/>
      <c r="H535" s="141"/>
      <c r="I535" s="141"/>
      <c r="J535" s="71">
        <f>+J536+J542</f>
        <v>61947.3</v>
      </c>
    </row>
    <row r="536" spans="1:10" s="1" customFormat="1" ht="16.5" x14ac:dyDescent="0.25">
      <c r="A536" s="65" t="s">
        <v>180</v>
      </c>
      <c r="B536" s="53" t="s">
        <v>389</v>
      </c>
      <c r="C536" s="47" t="s">
        <v>124</v>
      </c>
      <c r="D536" s="47" t="s">
        <v>41</v>
      </c>
      <c r="E536" s="47" t="s">
        <v>2</v>
      </c>
      <c r="F536" s="47" t="s">
        <v>3</v>
      </c>
      <c r="G536" s="141"/>
      <c r="H536" s="141"/>
      <c r="I536" s="141"/>
      <c r="J536" s="71">
        <f>SUM(J537)</f>
        <v>21672</v>
      </c>
    </row>
    <row r="537" spans="1:10" s="2" customFormat="1" ht="47.25" x14ac:dyDescent="0.25">
      <c r="A537" s="65" t="s">
        <v>181</v>
      </c>
      <c r="B537" s="98" t="s">
        <v>500</v>
      </c>
      <c r="C537" s="47" t="s">
        <v>124</v>
      </c>
      <c r="D537" s="47" t="s">
        <v>41</v>
      </c>
      <c r="E537" s="47" t="s">
        <v>1</v>
      </c>
      <c r="F537" s="47" t="s">
        <v>3</v>
      </c>
      <c r="G537" s="141"/>
      <c r="H537" s="141"/>
      <c r="I537" s="141"/>
      <c r="J537" s="71">
        <f>SUM(J538)</f>
        <v>21672</v>
      </c>
    </row>
    <row r="538" spans="1:10" s="4" customFormat="1" ht="21" customHeight="1" x14ac:dyDescent="0.3">
      <c r="A538" s="65"/>
      <c r="B538" s="53" t="s">
        <v>390</v>
      </c>
      <c r="C538" s="47" t="s">
        <v>124</v>
      </c>
      <c r="D538" s="47" t="s">
        <v>41</v>
      </c>
      <c r="E538" s="47" t="s">
        <v>1</v>
      </c>
      <c r="F538" s="47" t="s">
        <v>255</v>
      </c>
      <c r="G538" s="141"/>
      <c r="H538" s="141"/>
      <c r="I538" s="141"/>
      <c r="J538" s="71">
        <f>SUM(J539:J541)</f>
        <v>21672</v>
      </c>
    </row>
    <row r="539" spans="1:10" s="24" customFormat="1" x14ac:dyDescent="0.3">
      <c r="A539" s="65"/>
      <c r="B539" s="53" t="s">
        <v>272</v>
      </c>
      <c r="C539" s="47" t="s">
        <v>124</v>
      </c>
      <c r="D539" s="47" t="s">
        <v>41</v>
      </c>
      <c r="E539" s="47" t="s">
        <v>1</v>
      </c>
      <c r="F539" s="47" t="s">
        <v>255</v>
      </c>
      <c r="G539" s="47" t="s">
        <v>194</v>
      </c>
      <c r="H539" s="47" t="s">
        <v>76</v>
      </c>
      <c r="I539" s="47" t="s">
        <v>21</v>
      </c>
      <c r="J539" s="71">
        <v>3775.8</v>
      </c>
    </row>
    <row r="540" spans="1:10" s="24" customFormat="1" x14ac:dyDescent="0.3">
      <c r="A540" s="65"/>
      <c r="B540" s="53" t="s">
        <v>273</v>
      </c>
      <c r="C540" s="47" t="s">
        <v>124</v>
      </c>
      <c r="D540" s="47" t="s">
        <v>41</v>
      </c>
      <c r="E540" s="47" t="s">
        <v>1</v>
      </c>
      <c r="F540" s="47" t="s">
        <v>255</v>
      </c>
      <c r="G540" s="47" t="s">
        <v>194</v>
      </c>
      <c r="H540" s="47" t="s">
        <v>76</v>
      </c>
      <c r="I540" s="47" t="s">
        <v>21</v>
      </c>
      <c r="J540" s="71">
        <v>11907.2</v>
      </c>
    </row>
    <row r="541" spans="1:10" s="24" customFormat="1" ht="16.149999999999999" customHeight="1" x14ac:dyDescent="0.3">
      <c r="A541" s="65"/>
      <c r="B541" s="53" t="s">
        <v>274</v>
      </c>
      <c r="C541" s="47" t="s">
        <v>124</v>
      </c>
      <c r="D541" s="47" t="s">
        <v>41</v>
      </c>
      <c r="E541" s="47" t="s">
        <v>1</v>
      </c>
      <c r="F541" s="47" t="s">
        <v>255</v>
      </c>
      <c r="G541" s="47" t="s">
        <v>194</v>
      </c>
      <c r="H541" s="47" t="s">
        <v>76</v>
      </c>
      <c r="I541" s="47" t="s">
        <v>21</v>
      </c>
      <c r="J541" s="71">
        <v>5989</v>
      </c>
    </row>
    <row r="542" spans="1:10" s="1" customFormat="1" ht="16.5" x14ac:dyDescent="0.25">
      <c r="A542" s="65" t="s">
        <v>182</v>
      </c>
      <c r="B542" s="53" t="s">
        <v>335</v>
      </c>
      <c r="C542" s="47" t="s">
        <v>124</v>
      </c>
      <c r="D542" s="47" t="s">
        <v>75</v>
      </c>
      <c r="E542" s="47" t="s">
        <v>2</v>
      </c>
      <c r="F542" s="47" t="s">
        <v>3</v>
      </c>
      <c r="G542" s="141"/>
      <c r="H542" s="141"/>
      <c r="I542" s="141"/>
      <c r="J542" s="71">
        <f>SUM(J543)</f>
        <v>40275.300000000003</v>
      </c>
    </row>
    <row r="543" spans="1:10" s="2" customFormat="1" ht="31.5" x14ac:dyDescent="0.25">
      <c r="A543" s="65" t="s">
        <v>183</v>
      </c>
      <c r="B543" s="98" t="s">
        <v>337</v>
      </c>
      <c r="C543" s="47" t="s">
        <v>124</v>
      </c>
      <c r="D543" s="47" t="s">
        <v>75</v>
      </c>
      <c r="E543" s="47" t="s">
        <v>1</v>
      </c>
      <c r="F543" s="47" t="s">
        <v>3</v>
      </c>
      <c r="G543" s="141"/>
      <c r="H543" s="141"/>
      <c r="I543" s="141"/>
      <c r="J543" s="71">
        <f>SUM(J544)</f>
        <v>40275.300000000003</v>
      </c>
    </row>
    <row r="544" spans="1:10" s="24" customFormat="1" ht="18.600000000000001" customHeight="1" x14ac:dyDescent="0.3">
      <c r="A544" s="65"/>
      <c r="B544" s="53" t="s">
        <v>25</v>
      </c>
      <c r="C544" s="47" t="s">
        <v>124</v>
      </c>
      <c r="D544" s="47" t="s">
        <v>75</v>
      </c>
      <c r="E544" s="47" t="s">
        <v>1</v>
      </c>
      <c r="F544" s="47" t="s">
        <v>72</v>
      </c>
      <c r="G544" s="47" t="s">
        <v>193</v>
      </c>
      <c r="H544" s="47" t="s">
        <v>33</v>
      </c>
      <c r="I544" s="47" t="s">
        <v>33</v>
      </c>
      <c r="J544" s="71">
        <v>40275.300000000003</v>
      </c>
    </row>
    <row r="545" spans="1:10" s="24" customFormat="1" ht="48.75" customHeight="1" x14ac:dyDescent="0.3">
      <c r="A545" s="65" t="s">
        <v>97</v>
      </c>
      <c r="B545" s="53" t="s">
        <v>589</v>
      </c>
      <c r="C545" s="47" t="s">
        <v>236</v>
      </c>
      <c r="D545" s="47" t="s">
        <v>39</v>
      </c>
      <c r="E545" s="47" t="s">
        <v>2</v>
      </c>
      <c r="F545" s="47" t="s">
        <v>3</v>
      </c>
      <c r="G545" s="145"/>
      <c r="H545" s="144"/>
      <c r="I545" s="146"/>
      <c r="J545" s="71">
        <f>SUM(J546)</f>
        <v>10.5</v>
      </c>
    </row>
    <row r="546" spans="1:10" s="24" customFormat="1" ht="33" customHeight="1" x14ac:dyDescent="0.3">
      <c r="A546" s="65" t="s">
        <v>184</v>
      </c>
      <c r="B546" s="53" t="s">
        <v>527</v>
      </c>
      <c r="C546" s="47" t="s">
        <v>236</v>
      </c>
      <c r="D546" s="47" t="s">
        <v>41</v>
      </c>
      <c r="E546" s="47" t="s">
        <v>2</v>
      </c>
      <c r="F546" s="47" t="s">
        <v>3</v>
      </c>
      <c r="G546" s="147"/>
      <c r="H546" s="148"/>
      <c r="I546" s="149"/>
      <c r="J546" s="71">
        <f>SUM(J547)</f>
        <v>10.5</v>
      </c>
    </row>
    <row r="547" spans="1:10" s="24" customFormat="1" ht="39" customHeight="1" x14ac:dyDescent="0.3">
      <c r="A547" s="65" t="s">
        <v>185</v>
      </c>
      <c r="B547" s="98" t="s">
        <v>342</v>
      </c>
      <c r="C547" s="47" t="s">
        <v>236</v>
      </c>
      <c r="D547" s="47" t="s">
        <v>41</v>
      </c>
      <c r="E547" s="47" t="s">
        <v>1</v>
      </c>
      <c r="F547" s="47" t="s">
        <v>3</v>
      </c>
      <c r="G547" s="138"/>
      <c r="H547" s="139"/>
      <c r="I547" s="140"/>
      <c r="J547" s="71">
        <f>SUM(J548)</f>
        <v>10.5</v>
      </c>
    </row>
    <row r="548" spans="1:10" s="24" customFormat="1" ht="35.450000000000003" customHeight="1" x14ac:dyDescent="0.3">
      <c r="A548" s="65"/>
      <c r="B548" s="53" t="s">
        <v>648</v>
      </c>
      <c r="C548" s="47" t="s">
        <v>236</v>
      </c>
      <c r="D548" s="47" t="s">
        <v>41</v>
      </c>
      <c r="E548" s="47" t="s">
        <v>1</v>
      </c>
      <c r="F548" s="47" t="s">
        <v>70</v>
      </c>
      <c r="G548" s="47" t="s">
        <v>187</v>
      </c>
      <c r="H548" s="47" t="s">
        <v>21</v>
      </c>
      <c r="I548" s="47" t="s">
        <v>88</v>
      </c>
      <c r="J548" s="71">
        <v>10.5</v>
      </c>
    </row>
    <row r="549" spans="1:10" s="24" customFormat="1" ht="46.5" customHeight="1" x14ac:dyDescent="0.3">
      <c r="A549" s="65" t="s">
        <v>113</v>
      </c>
      <c r="B549" s="53" t="s">
        <v>418</v>
      </c>
      <c r="C549" s="47" t="s">
        <v>90</v>
      </c>
      <c r="D549" s="47" t="s">
        <v>41</v>
      </c>
      <c r="E549" s="47" t="s">
        <v>1</v>
      </c>
      <c r="F549" s="47" t="s">
        <v>3</v>
      </c>
      <c r="G549" s="145"/>
      <c r="H549" s="144"/>
      <c r="I549" s="146"/>
      <c r="J549" s="71">
        <f>J550</f>
        <v>2437</v>
      </c>
    </row>
    <row r="550" spans="1:10" s="24" customFormat="1" ht="46.5" customHeight="1" x14ac:dyDescent="0.3">
      <c r="A550" s="65" t="s">
        <v>230</v>
      </c>
      <c r="B550" s="53"/>
      <c r="C550" s="47" t="s">
        <v>90</v>
      </c>
      <c r="D550" s="47" t="s">
        <v>41</v>
      </c>
      <c r="E550" s="47" t="s">
        <v>1</v>
      </c>
      <c r="F550" s="47" t="s">
        <v>3</v>
      </c>
      <c r="G550" s="147"/>
      <c r="H550" s="148"/>
      <c r="I550" s="149"/>
      <c r="J550" s="71">
        <f>J551</f>
        <v>2437</v>
      </c>
    </row>
    <row r="551" spans="1:10" s="24" customFormat="1" ht="46.5" customHeight="1" x14ac:dyDescent="0.3">
      <c r="A551" s="65" t="s">
        <v>244</v>
      </c>
      <c r="B551" s="98" t="s">
        <v>419</v>
      </c>
      <c r="C551" s="47" t="s">
        <v>90</v>
      </c>
      <c r="D551" s="47" t="s">
        <v>41</v>
      </c>
      <c r="E551" s="47" t="s">
        <v>1</v>
      </c>
      <c r="F551" s="47" t="s">
        <v>3</v>
      </c>
      <c r="G551" s="138"/>
      <c r="H551" s="139"/>
      <c r="I551" s="140"/>
      <c r="J551" s="71">
        <f>J552</f>
        <v>2437</v>
      </c>
    </row>
    <row r="552" spans="1:10" s="24" customFormat="1" ht="46.5" customHeight="1" x14ac:dyDescent="0.3">
      <c r="A552" s="65"/>
      <c r="B552" s="53" t="s">
        <v>420</v>
      </c>
      <c r="C552" s="47" t="s">
        <v>90</v>
      </c>
      <c r="D552" s="47" t="s">
        <v>41</v>
      </c>
      <c r="E552" s="47" t="s">
        <v>1</v>
      </c>
      <c r="F552" s="47" t="s">
        <v>381</v>
      </c>
      <c r="G552" s="47" t="s">
        <v>198</v>
      </c>
      <c r="H552" s="47" t="s">
        <v>79</v>
      </c>
      <c r="I552" s="47" t="s">
        <v>7</v>
      </c>
      <c r="J552" s="71">
        <v>2437</v>
      </c>
    </row>
    <row r="553" spans="1:10" s="24" customFormat="1" ht="47.25" x14ac:dyDescent="0.3">
      <c r="A553" s="65" t="s">
        <v>124</v>
      </c>
      <c r="B553" s="53" t="s">
        <v>231</v>
      </c>
      <c r="C553" s="47" t="s">
        <v>232</v>
      </c>
      <c r="D553" s="47" t="s">
        <v>39</v>
      </c>
      <c r="E553" s="47" t="s">
        <v>2</v>
      </c>
      <c r="F553" s="47" t="s">
        <v>3</v>
      </c>
      <c r="G553" s="141"/>
      <c r="H553" s="141"/>
      <c r="I553" s="141"/>
      <c r="J553" s="71">
        <f>J554+J561</f>
        <v>13068.9</v>
      </c>
    </row>
    <row r="554" spans="1:10" s="24" customFormat="1" ht="31.5" x14ac:dyDescent="0.3">
      <c r="A554" s="65" t="s">
        <v>235</v>
      </c>
      <c r="B554" s="53" t="s">
        <v>462</v>
      </c>
      <c r="C554" s="47" t="s">
        <v>232</v>
      </c>
      <c r="D554" s="47" t="s">
        <v>86</v>
      </c>
      <c r="E554" s="47" t="s">
        <v>79</v>
      </c>
      <c r="F554" s="47" t="s">
        <v>3</v>
      </c>
      <c r="G554" s="132"/>
      <c r="H554" s="133"/>
      <c r="I554" s="134"/>
      <c r="J554" s="71">
        <f>+J555+J559</f>
        <v>8305.2999999999993</v>
      </c>
    </row>
    <row r="555" spans="1:10" s="43" customFormat="1" x14ac:dyDescent="0.3">
      <c r="A555" s="65"/>
      <c r="B555" s="53" t="s">
        <v>509</v>
      </c>
      <c r="C555" s="47" t="s">
        <v>232</v>
      </c>
      <c r="D555" s="47" t="s">
        <v>86</v>
      </c>
      <c r="E555" s="47" t="s">
        <v>79</v>
      </c>
      <c r="F555" s="47" t="s">
        <v>373</v>
      </c>
      <c r="G555" s="79"/>
      <c r="H555" s="59"/>
      <c r="I555" s="51"/>
      <c r="J555" s="71">
        <f>+J556+J557+J558</f>
        <v>4158.3</v>
      </c>
    </row>
    <row r="556" spans="1:10" s="22" customFormat="1" x14ac:dyDescent="0.3">
      <c r="A556" s="65"/>
      <c r="B556" s="53" t="s">
        <v>442</v>
      </c>
      <c r="C556" s="47" t="s">
        <v>232</v>
      </c>
      <c r="D556" s="47" t="s">
        <v>86</v>
      </c>
      <c r="E556" s="47" t="s">
        <v>79</v>
      </c>
      <c r="F556" s="47" t="s">
        <v>373</v>
      </c>
      <c r="G556" s="47" t="s">
        <v>198</v>
      </c>
      <c r="H556" s="47" t="s">
        <v>33</v>
      </c>
      <c r="I556" s="47" t="s">
        <v>4</v>
      </c>
      <c r="J556" s="71">
        <v>3234.2</v>
      </c>
    </row>
    <row r="557" spans="1:10" s="42" customFormat="1" x14ac:dyDescent="0.3">
      <c r="A557" s="65"/>
      <c r="B557" s="53" t="s">
        <v>502</v>
      </c>
      <c r="C557" s="47" t="s">
        <v>232</v>
      </c>
      <c r="D557" s="47" t="s">
        <v>86</v>
      </c>
      <c r="E557" s="47" t="s">
        <v>79</v>
      </c>
      <c r="F557" s="47" t="s">
        <v>373</v>
      </c>
      <c r="G557" s="47" t="s">
        <v>198</v>
      </c>
      <c r="H557" s="47" t="s">
        <v>33</v>
      </c>
      <c r="I557" s="47" t="s">
        <v>4</v>
      </c>
      <c r="J557" s="71">
        <v>924.1</v>
      </c>
    </row>
    <row r="558" spans="1:10" s="42" customFormat="1" x14ac:dyDescent="0.3">
      <c r="A558" s="65"/>
      <c r="B558" s="53" t="s">
        <v>502</v>
      </c>
      <c r="C558" s="47" t="s">
        <v>232</v>
      </c>
      <c r="D558" s="47" t="s">
        <v>86</v>
      </c>
      <c r="E558" s="47" t="s">
        <v>79</v>
      </c>
      <c r="F558" s="47" t="s">
        <v>373</v>
      </c>
      <c r="G558" s="47" t="s">
        <v>198</v>
      </c>
      <c r="H558" s="47" t="s">
        <v>96</v>
      </c>
      <c r="I558" s="47" t="s">
        <v>4</v>
      </c>
      <c r="J558" s="71">
        <v>0</v>
      </c>
    </row>
    <row r="559" spans="1:10" s="42" customFormat="1" ht="31.5" x14ac:dyDescent="0.3">
      <c r="A559" s="65"/>
      <c r="B559" s="53" t="s">
        <v>540</v>
      </c>
      <c r="C559" s="47" t="s">
        <v>232</v>
      </c>
      <c r="D559" s="47" t="s">
        <v>86</v>
      </c>
      <c r="E559" s="47" t="s">
        <v>79</v>
      </c>
      <c r="F559" s="47" t="s">
        <v>535</v>
      </c>
      <c r="G559" s="79"/>
      <c r="H559" s="59"/>
      <c r="I559" s="51"/>
      <c r="J559" s="71">
        <f>+J560</f>
        <v>4147</v>
      </c>
    </row>
    <row r="560" spans="1:10" s="42" customFormat="1" x14ac:dyDescent="0.3">
      <c r="A560" s="65"/>
      <c r="B560" s="53" t="s">
        <v>442</v>
      </c>
      <c r="C560" s="47" t="s">
        <v>232</v>
      </c>
      <c r="D560" s="47" t="s">
        <v>86</v>
      </c>
      <c r="E560" s="47" t="s">
        <v>79</v>
      </c>
      <c r="F560" s="47" t="s">
        <v>535</v>
      </c>
      <c r="G560" s="47" t="s">
        <v>198</v>
      </c>
      <c r="H560" s="47" t="s">
        <v>37</v>
      </c>
      <c r="I560" s="47" t="s">
        <v>21</v>
      </c>
      <c r="J560" s="71">
        <v>4147</v>
      </c>
    </row>
    <row r="561" spans="1:14" s="24" customFormat="1" ht="36.75" customHeight="1" x14ac:dyDescent="0.3">
      <c r="A561" s="65" t="s">
        <v>431</v>
      </c>
      <c r="B561" s="53" t="s">
        <v>233</v>
      </c>
      <c r="C561" s="47" t="s">
        <v>232</v>
      </c>
      <c r="D561" s="47" t="s">
        <v>351</v>
      </c>
      <c r="E561" s="47" t="s">
        <v>2</v>
      </c>
      <c r="F561" s="47" t="s">
        <v>3</v>
      </c>
      <c r="G561" s="141"/>
      <c r="H561" s="141"/>
      <c r="I561" s="141"/>
      <c r="J561" s="71">
        <f>J562</f>
        <v>4763.6000000000004</v>
      </c>
    </row>
    <row r="562" spans="1:14" s="13" customFormat="1" ht="31.5" x14ac:dyDescent="0.3">
      <c r="A562" s="65" t="s">
        <v>432</v>
      </c>
      <c r="B562" s="98" t="s">
        <v>234</v>
      </c>
      <c r="C562" s="47" t="s">
        <v>232</v>
      </c>
      <c r="D562" s="47" t="s">
        <v>351</v>
      </c>
      <c r="E562" s="47" t="s">
        <v>1</v>
      </c>
      <c r="F562" s="47" t="s">
        <v>3</v>
      </c>
      <c r="G562" s="141"/>
      <c r="H562" s="141"/>
      <c r="I562" s="141"/>
      <c r="J562" s="71">
        <f>SUM(J563)</f>
        <v>4763.6000000000004</v>
      </c>
    </row>
    <row r="563" spans="1:14" s="4" customFormat="1" ht="47.25" x14ac:dyDescent="0.3">
      <c r="A563" s="65"/>
      <c r="B563" s="70" t="s">
        <v>316</v>
      </c>
      <c r="C563" s="47" t="s">
        <v>232</v>
      </c>
      <c r="D563" s="47" t="s">
        <v>351</v>
      </c>
      <c r="E563" s="47" t="s">
        <v>1</v>
      </c>
      <c r="F563" s="47" t="s">
        <v>350</v>
      </c>
      <c r="G563" s="141"/>
      <c r="H563" s="141"/>
      <c r="I563" s="141"/>
      <c r="J563" s="71">
        <f>SUM(J564)</f>
        <v>4763.6000000000004</v>
      </c>
    </row>
    <row r="564" spans="1:14" s="24" customFormat="1" x14ac:dyDescent="0.3">
      <c r="A564" s="65"/>
      <c r="B564" s="70" t="s">
        <v>186</v>
      </c>
      <c r="C564" s="47" t="s">
        <v>232</v>
      </c>
      <c r="D564" s="47" t="s">
        <v>351</v>
      </c>
      <c r="E564" s="47" t="s">
        <v>1</v>
      </c>
      <c r="F564" s="47" t="s">
        <v>350</v>
      </c>
      <c r="G564" s="47" t="s">
        <v>187</v>
      </c>
      <c r="H564" s="47" t="s">
        <v>21</v>
      </c>
      <c r="I564" s="47" t="s">
        <v>33</v>
      </c>
      <c r="J564" s="71">
        <v>4763.6000000000004</v>
      </c>
    </row>
    <row r="565" spans="1:14" s="24" customFormat="1" ht="36.6" customHeight="1" x14ac:dyDescent="0.3">
      <c r="A565" s="65" t="s">
        <v>236</v>
      </c>
      <c r="B565" s="53" t="s">
        <v>332</v>
      </c>
      <c r="C565" s="47" t="s">
        <v>333</v>
      </c>
      <c r="D565" s="47" t="s">
        <v>39</v>
      </c>
      <c r="E565" s="47" t="s">
        <v>2</v>
      </c>
      <c r="F565" s="47" t="s">
        <v>3</v>
      </c>
      <c r="G565" s="145"/>
      <c r="H565" s="144"/>
      <c r="I565" s="146"/>
      <c r="J565" s="71">
        <f>+J566</f>
        <v>3356.1</v>
      </c>
    </row>
    <row r="566" spans="1:14" s="24" customFormat="1" ht="76.5" customHeight="1" x14ac:dyDescent="0.3">
      <c r="A566" s="65" t="s">
        <v>237</v>
      </c>
      <c r="B566" s="53" t="s">
        <v>463</v>
      </c>
      <c r="C566" s="47" t="s">
        <v>333</v>
      </c>
      <c r="D566" s="47" t="s">
        <v>86</v>
      </c>
      <c r="E566" s="47" t="s">
        <v>2</v>
      </c>
      <c r="F566" s="47" t="s">
        <v>3</v>
      </c>
      <c r="G566" s="80"/>
      <c r="H566" s="82"/>
      <c r="I566" s="58"/>
      <c r="J566" s="71">
        <f>J567</f>
        <v>3356.1</v>
      </c>
    </row>
    <row r="567" spans="1:14" s="24" customFormat="1" ht="31.5" customHeight="1" x14ac:dyDescent="0.3">
      <c r="A567" s="65"/>
      <c r="B567" s="53" t="s">
        <v>464</v>
      </c>
      <c r="C567" s="47" t="s">
        <v>333</v>
      </c>
      <c r="D567" s="47" t="s">
        <v>86</v>
      </c>
      <c r="E567" s="47" t="s">
        <v>1</v>
      </c>
      <c r="F567" s="47" t="s">
        <v>334</v>
      </c>
      <c r="G567" s="80" t="s">
        <v>198</v>
      </c>
      <c r="H567" s="47" t="s">
        <v>33</v>
      </c>
      <c r="I567" s="58" t="s">
        <v>4</v>
      </c>
      <c r="J567" s="71">
        <v>3356.1</v>
      </c>
    </row>
    <row r="568" spans="1:14" s="24" customFormat="1" ht="85.9" customHeight="1" x14ac:dyDescent="0.3">
      <c r="A568" s="65" t="s">
        <v>343</v>
      </c>
      <c r="B568" s="52" t="s">
        <v>545</v>
      </c>
      <c r="C568" s="47" t="s">
        <v>549</v>
      </c>
      <c r="D568" s="47" t="s">
        <v>41</v>
      </c>
      <c r="E568" s="47" t="s">
        <v>2</v>
      </c>
      <c r="F568" s="47" t="s">
        <v>3</v>
      </c>
      <c r="G568" s="80"/>
      <c r="H568" s="59"/>
      <c r="I568" s="58"/>
      <c r="J568" s="71">
        <f>+J569</f>
        <v>4414.8999999999996</v>
      </c>
    </row>
    <row r="569" spans="1:14" s="24" customFormat="1" ht="31.5" customHeight="1" x14ac:dyDescent="0.3">
      <c r="A569" s="65" t="s">
        <v>278</v>
      </c>
      <c r="B569" s="52" t="s">
        <v>546</v>
      </c>
      <c r="C569" s="47" t="s">
        <v>549</v>
      </c>
      <c r="D569" s="47" t="s">
        <v>41</v>
      </c>
      <c r="E569" s="47" t="s">
        <v>1</v>
      </c>
      <c r="F569" s="47" t="s">
        <v>3</v>
      </c>
      <c r="G569" s="80"/>
      <c r="H569" s="59"/>
      <c r="I569" s="58"/>
      <c r="J569" s="71">
        <f>+J570</f>
        <v>4414.8999999999996</v>
      </c>
    </row>
    <row r="570" spans="1:14" s="24" customFormat="1" ht="65.45" customHeight="1" x14ac:dyDescent="0.3">
      <c r="A570" s="65" t="s">
        <v>298</v>
      </c>
      <c r="B570" s="99" t="s">
        <v>547</v>
      </c>
      <c r="C570" s="47" t="s">
        <v>549</v>
      </c>
      <c r="D570" s="47" t="s">
        <v>41</v>
      </c>
      <c r="E570" s="47" t="s">
        <v>21</v>
      </c>
      <c r="F570" s="47" t="s">
        <v>3</v>
      </c>
      <c r="G570" s="80"/>
      <c r="H570" s="59"/>
      <c r="I570" s="58"/>
      <c r="J570" s="71">
        <f>+J571</f>
        <v>4414.8999999999996</v>
      </c>
    </row>
    <row r="571" spans="1:14" s="24" customFormat="1" ht="51.6" customHeight="1" x14ac:dyDescent="0.3">
      <c r="A571" s="65"/>
      <c r="B571" s="53" t="s">
        <v>550</v>
      </c>
      <c r="C571" s="47" t="s">
        <v>549</v>
      </c>
      <c r="D571" s="47" t="s">
        <v>41</v>
      </c>
      <c r="E571" s="47" t="s">
        <v>21</v>
      </c>
      <c r="F571" s="47" t="s">
        <v>3</v>
      </c>
      <c r="G571" s="80"/>
      <c r="H571" s="59"/>
      <c r="I571" s="58"/>
      <c r="J571" s="71">
        <f>+J572+J573+J574</f>
        <v>4414.8999999999996</v>
      </c>
      <c r="K571" s="3">
        <f t="shared" ref="K571:N571" si="13">+K572</f>
        <v>0</v>
      </c>
      <c r="L571" s="3">
        <f t="shared" si="13"/>
        <v>0</v>
      </c>
      <c r="M571" s="3">
        <f t="shared" si="13"/>
        <v>0</v>
      </c>
      <c r="N571" s="3">
        <f t="shared" si="13"/>
        <v>0</v>
      </c>
    </row>
    <row r="572" spans="1:14" s="24" customFormat="1" ht="20.45" customHeight="1" x14ac:dyDescent="0.3">
      <c r="A572" s="65"/>
      <c r="B572" s="53" t="s">
        <v>548</v>
      </c>
      <c r="C572" s="47" t="s">
        <v>549</v>
      </c>
      <c r="D572" s="47" t="s">
        <v>41</v>
      </c>
      <c r="E572" s="47" t="s">
        <v>21</v>
      </c>
      <c r="F572" s="51" t="s">
        <v>330</v>
      </c>
      <c r="G572" s="47" t="s">
        <v>198</v>
      </c>
      <c r="H572" s="47" t="s">
        <v>96</v>
      </c>
      <c r="I572" s="47" t="s">
        <v>4</v>
      </c>
      <c r="J572" s="71">
        <v>981</v>
      </c>
    </row>
    <row r="573" spans="1:14" s="24" customFormat="1" ht="20.45" customHeight="1" x14ac:dyDescent="0.3">
      <c r="A573" s="65"/>
      <c r="B573" s="53" t="s">
        <v>548</v>
      </c>
      <c r="C573" s="47" t="s">
        <v>549</v>
      </c>
      <c r="D573" s="47" t="s">
        <v>41</v>
      </c>
      <c r="E573" s="47" t="s">
        <v>21</v>
      </c>
      <c r="F573" s="51" t="s">
        <v>560</v>
      </c>
      <c r="G573" s="47" t="s">
        <v>198</v>
      </c>
      <c r="H573" s="47" t="s">
        <v>96</v>
      </c>
      <c r="I573" s="47" t="s">
        <v>4</v>
      </c>
      <c r="J573" s="71">
        <v>99.9</v>
      </c>
    </row>
    <row r="574" spans="1:14" s="24" customFormat="1" ht="20.45" customHeight="1" x14ac:dyDescent="0.3">
      <c r="A574" s="65"/>
      <c r="B574" s="53" t="s">
        <v>548</v>
      </c>
      <c r="C574" s="47" t="s">
        <v>549</v>
      </c>
      <c r="D574" s="47" t="s">
        <v>41</v>
      </c>
      <c r="E574" s="47" t="s">
        <v>21</v>
      </c>
      <c r="F574" s="51" t="s">
        <v>320</v>
      </c>
      <c r="G574" s="47" t="s">
        <v>198</v>
      </c>
      <c r="H574" s="47" t="s">
        <v>96</v>
      </c>
      <c r="I574" s="47" t="s">
        <v>4</v>
      </c>
      <c r="J574" s="71">
        <v>3334</v>
      </c>
    </row>
    <row r="575" spans="1:14" s="14" customFormat="1" ht="47.25" x14ac:dyDescent="0.3">
      <c r="A575" s="65" t="s">
        <v>343</v>
      </c>
      <c r="B575" s="53" t="s">
        <v>317</v>
      </c>
      <c r="C575" s="47" t="s">
        <v>318</v>
      </c>
      <c r="D575" s="47" t="s">
        <v>39</v>
      </c>
      <c r="E575" s="47" t="s">
        <v>2</v>
      </c>
      <c r="F575" s="51" t="s">
        <v>3</v>
      </c>
      <c r="G575" s="132"/>
      <c r="H575" s="133"/>
      <c r="I575" s="134"/>
      <c r="J575" s="71">
        <f>+J579+J576+J582</f>
        <v>187627.2</v>
      </c>
    </row>
    <row r="576" spans="1:14" s="49" customFormat="1" ht="8.25" customHeight="1" x14ac:dyDescent="0.3">
      <c r="A576" s="65" t="s">
        <v>278</v>
      </c>
      <c r="B576" s="53" t="s">
        <v>324</v>
      </c>
      <c r="C576" s="47" t="s">
        <v>318</v>
      </c>
      <c r="D576" s="47" t="s">
        <v>75</v>
      </c>
      <c r="E576" s="47" t="s">
        <v>2</v>
      </c>
      <c r="F576" s="47" t="s">
        <v>3</v>
      </c>
      <c r="G576" s="145"/>
      <c r="H576" s="144"/>
      <c r="I576" s="146"/>
      <c r="J576" s="71">
        <f>+J577</f>
        <v>0</v>
      </c>
    </row>
    <row r="577" spans="1:14" s="50" customFormat="1" ht="63" customHeight="1" x14ac:dyDescent="0.3">
      <c r="A577" s="65" t="s">
        <v>278</v>
      </c>
      <c r="B577" s="53" t="s">
        <v>466</v>
      </c>
      <c r="C577" s="47" t="s">
        <v>318</v>
      </c>
      <c r="D577" s="47" t="s">
        <v>86</v>
      </c>
      <c r="E577" s="47" t="s">
        <v>37</v>
      </c>
      <c r="F577" s="47" t="s">
        <v>3</v>
      </c>
      <c r="G577" s="79"/>
      <c r="H577" s="59"/>
      <c r="I577" s="51"/>
      <c r="J577" s="71">
        <f>J578</f>
        <v>0</v>
      </c>
    </row>
    <row r="578" spans="1:14" s="42" customFormat="1" ht="46.5" customHeight="1" x14ac:dyDescent="0.3">
      <c r="A578" s="65"/>
      <c r="B578" s="53" t="s">
        <v>649</v>
      </c>
      <c r="C578" s="47" t="s">
        <v>318</v>
      </c>
      <c r="D578" s="47" t="s">
        <v>86</v>
      </c>
      <c r="E578" s="47" t="s">
        <v>37</v>
      </c>
      <c r="F578" s="47" t="s">
        <v>467</v>
      </c>
      <c r="G578" s="79" t="s">
        <v>198</v>
      </c>
      <c r="H578" s="47" t="s">
        <v>33</v>
      </c>
      <c r="I578" s="51" t="s">
        <v>7</v>
      </c>
      <c r="J578" s="71">
        <v>0</v>
      </c>
    </row>
    <row r="579" spans="1:14" s="31" customFormat="1" ht="31.5" x14ac:dyDescent="0.3">
      <c r="A579" s="65" t="s">
        <v>574</v>
      </c>
      <c r="B579" s="53" t="s">
        <v>590</v>
      </c>
      <c r="C579" s="47" t="s">
        <v>318</v>
      </c>
      <c r="D579" s="47" t="s">
        <v>86</v>
      </c>
      <c r="E579" s="47" t="s">
        <v>1</v>
      </c>
      <c r="F579" s="47" t="s">
        <v>3</v>
      </c>
      <c r="G579" s="135"/>
      <c r="H579" s="136"/>
      <c r="I579" s="137"/>
      <c r="J579" s="71">
        <f>+J580+J581</f>
        <v>176627.20000000001</v>
      </c>
    </row>
    <row r="580" spans="1:14" s="31" customFormat="1" ht="31.5" x14ac:dyDescent="0.3">
      <c r="A580" s="65"/>
      <c r="B580" s="53" t="s">
        <v>650</v>
      </c>
      <c r="C580" s="47" t="s">
        <v>318</v>
      </c>
      <c r="D580" s="47" t="s">
        <v>86</v>
      </c>
      <c r="E580" s="47" t="s">
        <v>1</v>
      </c>
      <c r="F580" s="47" t="s">
        <v>535</v>
      </c>
      <c r="G580" s="60" t="s">
        <v>198</v>
      </c>
      <c r="H580" s="54" t="s">
        <v>33</v>
      </c>
      <c r="I580" s="61" t="s">
        <v>33</v>
      </c>
      <c r="J580" s="71">
        <v>169727.2</v>
      </c>
    </row>
    <row r="581" spans="1:14" s="22" customFormat="1" ht="47.25" x14ac:dyDescent="0.3">
      <c r="A581" s="65"/>
      <c r="B581" s="53" t="s">
        <v>651</v>
      </c>
      <c r="C581" s="47" t="s">
        <v>318</v>
      </c>
      <c r="D581" s="47" t="s">
        <v>86</v>
      </c>
      <c r="E581" s="47" t="s">
        <v>1</v>
      </c>
      <c r="F581" s="47" t="s">
        <v>465</v>
      </c>
      <c r="G581" s="60" t="s">
        <v>198</v>
      </c>
      <c r="H581" s="54" t="s">
        <v>33</v>
      </c>
      <c r="I581" s="61" t="s">
        <v>7</v>
      </c>
      <c r="J581" s="71">
        <v>6900</v>
      </c>
    </row>
    <row r="582" spans="1:14" s="22" customFormat="1" ht="33" x14ac:dyDescent="0.3">
      <c r="A582" s="65"/>
      <c r="B582" s="52" t="s">
        <v>557</v>
      </c>
      <c r="C582" s="47" t="s">
        <v>318</v>
      </c>
      <c r="D582" s="47" t="s">
        <v>86</v>
      </c>
      <c r="E582" s="47" t="s">
        <v>21</v>
      </c>
      <c r="F582" s="47" t="s">
        <v>3</v>
      </c>
      <c r="G582" s="132"/>
      <c r="H582" s="133"/>
      <c r="I582" s="134"/>
      <c r="J582" s="71">
        <f>+J583</f>
        <v>11000</v>
      </c>
    </row>
    <row r="583" spans="1:14" s="22" customFormat="1" ht="31.5" x14ac:dyDescent="0.3">
      <c r="A583" s="65"/>
      <c r="B583" s="53" t="s">
        <v>652</v>
      </c>
      <c r="C583" s="47" t="s">
        <v>318</v>
      </c>
      <c r="D583" s="47" t="s">
        <v>86</v>
      </c>
      <c r="E583" s="47" t="s">
        <v>21</v>
      </c>
      <c r="F583" s="47" t="s">
        <v>323</v>
      </c>
      <c r="G583" s="47" t="s">
        <v>198</v>
      </c>
      <c r="H583" s="47" t="s">
        <v>33</v>
      </c>
      <c r="I583" s="47" t="s">
        <v>7</v>
      </c>
      <c r="J583" s="71">
        <v>11000</v>
      </c>
    </row>
    <row r="584" spans="1:14" s="15" customFormat="1" ht="31.5" x14ac:dyDescent="0.3">
      <c r="A584" s="65" t="s">
        <v>352</v>
      </c>
      <c r="B584" s="53" t="s">
        <v>275</v>
      </c>
      <c r="C584" s="47" t="s">
        <v>276</v>
      </c>
      <c r="D584" s="47" t="s">
        <v>39</v>
      </c>
      <c r="E584" s="47" t="s">
        <v>2</v>
      </c>
      <c r="F584" s="47" t="s">
        <v>3</v>
      </c>
      <c r="G584" s="141"/>
      <c r="H584" s="141"/>
      <c r="I584" s="141"/>
      <c r="J584" s="71">
        <f>+J585+J587</f>
        <v>1880.1</v>
      </c>
      <c r="K584" s="46">
        <f t="shared" ref="K584:N584" si="14">+K585+K587</f>
        <v>0</v>
      </c>
      <c r="L584" s="46">
        <f t="shared" si="14"/>
        <v>0</v>
      </c>
      <c r="M584" s="46">
        <f t="shared" si="14"/>
        <v>0</v>
      </c>
      <c r="N584" s="46">
        <f t="shared" si="14"/>
        <v>0</v>
      </c>
    </row>
    <row r="585" spans="1:14" s="24" customFormat="1" ht="47.25" x14ac:dyDescent="0.3">
      <c r="A585" s="65" t="s">
        <v>353</v>
      </c>
      <c r="B585" s="53" t="s">
        <v>457</v>
      </c>
      <c r="C585" s="47" t="s">
        <v>276</v>
      </c>
      <c r="D585" s="47" t="s">
        <v>86</v>
      </c>
      <c r="E585" s="47" t="s">
        <v>1</v>
      </c>
      <c r="F585" s="47" t="s">
        <v>3</v>
      </c>
      <c r="G585" s="132"/>
      <c r="H585" s="133"/>
      <c r="I585" s="134"/>
      <c r="J585" s="71">
        <f>J586</f>
        <v>1880.1</v>
      </c>
    </row>
    <row r="586" spans="1:14" s="24" customFormat="1" x14ac:dyDescent="0.3">
      <c r="A586" s="65"/>
      <c r="B586" s="53" t="s">
        <v>199</v>
      </c>
      <c r="C586" s="47" t="s">
        <v>276</v>
      </c>
      <c r="D586" s="47" t="s">
        <v>86</v>
      </c>
      <c r="E586" s="47" t="s">
        <v>1</v>
      </c>
      <c r="F586" s="47" t="s">
        <v>437</v>
      </c>
      <c r="G586" s="79" t="s">
        <v>198</v>
      </c>
      <c r="H586" s="47" t="s">
        <v>96</v>
      </c>
      <c r="I586" s="51" t="s">
        <v>4</v>
      </c>
      <c r="J586" s="71">
        <v>1880.1</v>
      </c>
    </row>
    <row r="587" spans="1:14" s="24" customFormat="1" ht="31.5" x14ac:dyDescent="0.3">
      <c r="A587" s="65" t="s">
        <v>299</v>
      </c>
      <c r="B587" s="53" t="s">
        <v>458</v>
      </c>
      <c r="C587" s="47" t="s">
        <v>276</v>
      </c>
      <c r="D587" s="47" t="s">
        <v>86</v>
      </c>
      <c r="E587" s="47" t="s">
        <v>7</v>
      </c>
      <c r="F587" s="47" t="s">
        <v>3</v>
      </c>
      <c r="G587" s="132"/>
      <c r="H587" s="133"/>
      <c r="I587" s="134"/>
      <c r="J587" s="71">
        <f>J588</f>
        <v>0</v>
      </c>
    </row>
    <row r="588" spans="1:14" s="24" customFormat="1" x14ac:dyDescent="0.3">
      <c r="A588" s="65"/>
      <c r="B588" s="53" t="s">
        <v>199</v>
      </c>
      <c r="C588" s="47" t="s">
        <v>276</v>
      </c>
      <c r="D588" s="47" t="s">
        <v>86</v>
      </c>
      <c r="E588" s="47" t="s">
        <v>7</v>
      </c>
      <c r="F588" s="47" t="s">
        <v>277</v>
      </c>
      <c r="G588" s="47" t="s">
        <v>198</v>
      </c>
      <c r="H588" s="47" t="s">
        <v>96</v>
      </c>
      <c r="I588" s="47" t="s">
        <v>4</v>
      </c>
      <c r="J588" s="71">
        <v>0</v>
      </c>
    </row>
    <row r="589" spans="1:14" s="1" customFormat="1" ht="31.5" x14ac:dyDescent="0.25">
      <c r="A589" s="65" t="s">
        <v>519</v>
      </c>
      <c r="B589" s="53" t="s">
        <v>245</v>
      </c>
      <c r="C589" s="47" t="s">
        <v>257</v>
      </c>
      <c r="D589" s="47" t="s">
        <v>39</v>
      </c>
      <c r="E589" s="47" t="s">
        <v>2</v>
      </c>
      <c r="F589" s="47" t="s">
        <v>3</v>
      </c>
      <c r="G589" s="141"/>
      <c r="H589" s="141"/>
      <c r="I589" s="141"/>
      <c r="J589" s="71">
        <f>+J590+J600+J597</f>
        <v>59670</v>
      </c>
    </row>
    <row r="590" spans="1:14" s="1" customFormat="1" ht="31.5" x14ac:dyDescent="0.25">
      <c r="A590" s="65" t="s">
        <v>520</v>
      </c>
      <c r="B590" s="53" t="s">
        <v>256</v>
      </c>
      <c r="C590" s="47" t="s">
        <v>257</v>
      </c>
      <c r="D590" s="47" t="s">
        <v>41</v>
      </c>
      <c r="E590" s="47" t="s">
        <v>2</v>
      </c>
      <c r="F590" s="47" t="s">
        <v>3</v>
      </c>
      <c r="G590" s="142"/>
      <c r="H590" s="142"/>
      <c r="I590" s="142"/>
      <c r="J590" s="71">
        <f>SUM(J591+J593)</f>
        <v>2592.1</v>
      </c>
    </row>
    <row r="591" spans="1:14" s="17" customFormat="1" ht="31.5" x14ac:dyDescent="0.25">
      <c r="A591" s="65"/>
      <c r="B591" s="53" t="s">
        <v>258</v>
      </c>
      <c r="C591" s="47" t="s">
        <v>257</v>
      </c>
      <c r="D591" s="47" t="s">
        <v>41</v>
      </c>
      <c r="E591" s="47" t="s">
        <v>2</v>
      </c>
      <c r="F591" s="79" t="s">
        <v>259</v>
      </c>
      <c r="G591" s="79"/>
      <c r="H591" s="59"/>
      <c r="I591" s="51"/>
      <c r="J591" s="71">
        <f>SUM(J592)</f>
        <v>1674.1</v>
      </c>
    </row>
    <row r="592" spans="1:14" s="24" customFormat="1" ht="31.5" x14ac:dyDescent="0.3">
      <c r="A592" s="65"/>
      <c r="B592" s="53" t="s">
        <v>260</v>
      </c>
      <c r="C592" s="47" t="s">
        <v>257</v>
      </c>
      <c r="D592" s="47" t="s">
        <v>41</v>
      </c>
      <c r="E592" s="47" t="s">
        <v>2</v>
      </c>
      <c r="F592" s="47" t="s">
        <v>259</v>
      </c>
      <c r="G592" s="78" t="s">
        <v>189</v>
      </c>
      <c r="H592" s="78" t="s">
        <v>1</v>
      </c>
      <c r="I592" s="78" t="s">
        <v>5</v>
      </c>
      <c r="J592" s="71">
        <v>1674.1</v>
      </c>
    </row>
    <row r="593" spans="1:10" s="17" customFormat="1" ht="16.5" x14ac:dyDescent="0.25">
      <c r="A593" s="65"/>
      <c r="B593" s="53" t="s">
        <v>262</v>
      </c>
      <c r="C593" s="47" t="s">
        <v>257</v>
      </c>
      <c r="D593" s="47" t="s">
        <v>169</v>
      </c>
      <c r="E593" s="47" t="s">
        <v>2</v>
      </c>
      <c r="F593" s="79" t="s">
        <v>111</v>
      </c>
      <c r="G593" s="79"/>
      <c r="H593" s="59"/>
      <c r="I593" s="51"/>
      <c r="J593" s="71">
        <f>SUM(J594:J595)</f>
        <v>918</v>
      </c>
    </row>
    <row r="594" spans="1:10" s="24" customFormat="1" ht="42" customHeight="1" x14ac:dyDescent="0.3">
      <c r="A594" s="65"/>
      <c r="B594" s="53" t="s">
        <v>216</v>
      </c>
      <c r="C594" s="47" t="s">
        <v>257</v>
      </c>
      <c r="D594" s="47" t="s">
        <v>169</v>
      </c>
      <c r="E594" s="47" t="s">
        <v>2</v>
      </c>
      <c r="F594" s="47" t="s">
        <v>111</v>
      </c>
      <c r="G594" s="57" t="s">
        <v>189</v>
      </c>
      <c r="H594" s="57" t="s">
        <v>1</v>
      </c>
      <c r="I594" s="57" t="s">
        <v>5</v>
      </c>
      <c r="J594" s="71">
        <v>918</v>
      </c>
    </row>
    <row r="595" spans="1:10" s="24" customFormat="1" ht="19.5" customHeight="1" x14ac:dyDescent="0.3">
      <c r="A595" s="65"/>
      <c r="B595" s="53" t="s">
        <v>186</v>
      </c>
      <c r="C595" s="47" t="s">
        <v>257</v>
      </c>
      <c r="D595" s="47" t="s">
        <v>169</v>
      </c>
      <c r="E595" s="47" t="s">
        <v>2</v>
      </c>
      <c r="F595" s="47" t="s">
        <v>111</v>
      </c>
      <c r="G595" s="78" t="s">
        <v>187</v>
      </c>
      <c r="H595" s="78" t="s">
        <v>1</v>
      </c>
      <c r="I595" s="78" t="s">
        <v>5</v>
      </c>
      <c r="J595" s="71">
        <v>0</v>
      </c>
    </row>
    <row r="596" spans="1:10" s="1" customFormat="1" ht="25.5" customHeight="1" x14ac:dyDescent="0.25">
      <c r="A596" s="65" t="s">
        <v>521</v>
      </c>
      <c r="B596" s="53" t="s">
        <v>249</v>
      </c>
      <c r="C596" s="47" t="s">
        <v>246</v>
      </c>
      <c r="D596" s="47" t="s">
        <v>84</v>
      </c>
      <c r="E596" s="47" t="s">
        <v>2</v>
      </c>
      <c r="F596" s="47" t="s">
        <v>3</v>
      </c>
      <c r="G596" s="142"/>
      <c r="H596" s="142"/>
      <c r="I596" s="142"/>
      <c r="J596" s="71">
        <f>SUM(J597)</f>
        <v>19</v>
      </c>
    </row>
    <row r="597" spans="1:10" s="35" customFormat="1" ht="42" customHeight="1" x14ac:dyDescent="0.25">
      <c r="A597" s="65" t="s">
        <v>522</v>
      </c>
      <c r="B597" s="53" t="s">
        <v>250</v>
      </c>
      <c r="C597" s="47" t="s">
        <v>246</v>
      </c>
      <c r="D597" s="47" t="s">
        <v>84</v>
      </c>
      <c r="E597" s="47" t="s">
        <v>2</v>
      </c>
      <c r="F597" s="79" t="s">
        <v>247</v>
      </c>
      <c r="G597" s="79"/>
      <c r="H597" s="59"/>
      <c r="I597" s="51"/>
      <c r="J597" s="71">
        <f>SUM(J598)</f>
        <v>19</v>
      </c>
    </row>
    <row r="598" spans="1:10" s="24" customFormat="1" x14ac:dyDescent="0.3">
      <c r="A598" s="65"/>
      <c r="B598" s="53" t="s">
        <v>186</v>
      </c>
      <c r="C598" s="47" t="s">
        <v>246</v>
      </c>
      <c r="D598" s="47" t="s">
        <v>84</v>
      </c>
      <c r="E598" s="47" t="s">
        <v>2</v>
      </c>
      <c r="F598" s="47" t="s">
        <v>247</v>
      </c>
      <c r="G598" s="57" t="s">
        <v>187</v>
      </c>
      <c r="H598" s="57" t="s">
        <v>1</v>
      </c>
      <c r="I598" s="57" t="s">
        <v>33</v>
      </c>
      <c r="J598" s="71">
        <v>19</v>
      </c>
    </row>
    <row r="599" spans="1:10" ht="24.6" customHeight="1" x14ac:dyDescent="0.25">
      <c r="A599" s="129"/>
      <c r="B599" s="130" t="s">
        <v>532</v>
      </c>
      <c r="C599" s="90">
        <v>99</v>
      </c>
      <c r="D599" s="90"/>
      <c r="E599" s="90"/>
      <c r="F599" s="90"/>
      <c r="G599" s="90"/>
      <c r="H599" s="90"/>
      <c r="I599" s="90"/>
      <c r="J599" s="71">
        <f>+J600</f>
        <v>57058.9</v>
      </c>
    </row>
    <row r="600" spans="1:10" x14ac:dyDescent="0.25">
      <c r="A600" s="89" t="s">
        <v>367</v>
      </c>
      <c r="B600" s="53" t="s">
        <v>532</v>
      </c>
      <c r="C600" s="47" t="s">
        <v>246</v>
      </c>
      <c r="D600" s="47" t="s">
        <v>41</v>
      </c>
      <c r="E600" s="47" t="s">
        <v>2</v>
      </c>
      <c r="F600" s="47" t="s">
        <v>3</v>
      </c>
      <c r="G600" s="151"/>
      <c r="H600" s="152"/>
      <c r="I600" s="153"/>
      <c r="J600" s="71">
        <f>+J601+J602</f>
        <v>57058.9</v>
      </c>
    </row>
    <row r="601" spans="1:10" ht="90.6" customHeight="1" x14ac:dyDescent="0.25">
      <c r="A601" s="89"/>
      <c r="B601" s="53" t="s">
        <v>653</v>
      </c>
      <c r="C601" s="47" t="s">
        <v>246</v>
      </c>
      <c r="D601" s="47" t="s">
        <v>169</v>
      </c>
      <c r="E601" s="47" t="s">
        <v>2</v>
      </c>
      <c r="F601" s="47" t="s">
        <v>533</v>
      </c>
      <c r="G601" s="87">
        <v>300</v>
      </c>
      <c r="H601" s="87">
        <v>3</v>
      </c>
      <c r="I601" s="87">
        <v>10</v>
      </c>
      <c r="J601" s="71">
        <v>47209.8</v>
      </c>
    </row>
    <row r="602" spans="1:10" ht="59.45" customHeight="1" x14ac:dyDescent="0.25">
      <c r="A602" s="89"/>
      <c r="B602" s="53" t="s">
        <v>654</v>
      </c>
      <c r="C602" s="47" t="s">
        <v>246</v>
      </c>
      <c r="D602" s="47" t="s">
        <v>169</v>
      </c>
      <c r="E602" s="47" t="s">
        <v>2</v>
      </c>
      <c r="F602" s="47" t="s">
        <v>320</v>
      </c>
      <c r="G602" s="57" t="s">
        <v>194</v>
      </c>
      <c r="H602" s="57" t="s">
        <v>4</v>
      </c>
      <c r="I602" s="57" t="s">
        <v>76</v>
      </c>
      <c r="J602" s="71">
        <v>9849.1</v>
      </c>
    </row>
    <row r="603" spans="1:10" ht="16.5" x14ac:dyDescent="0.25">
      <c r="A603" s="74"/>
      <c r="B603" s="62"/>
      <c r="C603" s="69"/>
      <c r="D603" s="69"/>
      <c r="E603" s="69"/>
      <c r="F603" s="69"/>
      <c r="G603" s="69"/>
      <c r="H603" s="69"/>
      <c r="I603" s="69"/>
      <c r="J603" s="75"/>
    </row>
  </sheetData>
  <mergeCells count="213">
    <mergeCell ref="G549:I551"/>
    <mergeCell ref="G596:I596"/>
    <mergeCell ref="G422:I422"/>
    <mergeCell ref="G423:I423"/>
    <mergeCell ref="G424:I424"/>
    <mergeCell ref="G426:I426"/>
    <mergeCell ref="G496:I496"/>
    <mergeCell ref="G505:I505"/>
    <mergeCell ref="G561:I561"/>
    <mergeCell ref="G562:I562"/>
    <mergeCell ref="G565:I565"/>
    <mergeCell ref="G575:I575"/>
    <mergeCell ref="G582:I582"/>
    <mergeCell ref="G470:I470"/>
    <mergeCell ref="G462:I462"/>
    <mergeCell ref="G465:I465"/>
    <mergeCell ref="G486:I486"/>
    <mergeCell ref="G485:I485"/>
    <mergeCell ref="G464:I464"/>
    <mergeCell ref="G452:I452"/>
    <mergeCell ref="G453:I453"/>
    <mergeCell ref="G471:I471"/>
    <mergeCell ref="G584:I584"/>
    <mergeCell ref="G543:I543"/>
    <mergeCell ref="G537:I537"/>
    <mergeCell ref="G527:I527"/>
    <mergeCell ref="G600:I600"/>
    <mergeCell ref="A1:J1"/>
    <mergeCell ref="A2:J2"/>
    <mergeCell ref="G178:I178"/>
    <mergeCell ref="G183:I183"/>
    <mergeCell ref="G197:I197"/>
    <mergeCell ref="G277:I277"/>
    <mergeCell ref="G330:I330"/>
    <mergeCell ref="G331:I331"/>
    <mergeCell ref="G290:I290"/>
    <mergeCell ref="G219:I219"/>
    <mergeCell ref="G289:I289"/>
    <mergeCell ref="G269:I269"/>
    <mergeCell ref="G320:I320"/>
    <mergeCell ref="G281:I281"/>
    <mergeCell ref="G55:I55"/>
    <mergeCell ref="G88:I88"/>
    <mergeCell ref="G177:I177"/>
    <mergeCell ref="G504:I504"/>
    <mergeCell ref="G201:I201"/>
    <mergeCell ref="G270:I270"/>
    <mergeCell ref="G266:I266"/>
    <mergeCell ref="G332:I332"/>
    <mergeCell ref="G589:I589"/>
    <mergeCell ref="G576:I576"/>
    <mergeCell ref="G456:I456"/>
    <mergeCell ref="G297:I297"/>
    <mergeCell ref="G374:I374"/>
    <mergeCell ref="G271:I271"/>
    <mergeCell ref="G435:I435"/>
    <mergeCell ref="G440:I440"/>
    <mergeCell ref="G484:I484"/>
    <mergeCell ref="G517:I517"/>
    <mergeCell ref="G511:I511"/>
    <mergeCell ref="G538:I538"/>
    <mergeCell ref="G553:I553"/>
    <mergeCell ref="G563:I563"/>
    <mergeCell ref="G545:I547"/>
    <mergeCell ref="G523:I523"/>
    <mergeCell ref="G445:I445"/>
    <mergeCell ref="G481:I481"/>
    <mergeCell ref="G478:I478"/>
    <mergeCell ref="G479:I479"/>
    <mergeCell ref="G480:I480"/>
    <mergeCell ref="G542:I542"/>
    <mergeCell ref="G528:I528"/>
    <mergeCell ref="G412:I412"/>
    <mergeCell ref="G514:I514"/>
    <mergeCell ref="G454:I454"/>
    <mergeCell ref="G442:I442"/>
    <mergeCell ref="G204:I204"/>
    <mergeCell ref="G205:I205"/>
    <mergeCell ref="G276:I276"/>
    <mergeCell ref="G273:I273"/>
    <mergeCell ref="G215:I215"/>
    <mergeCell ref="G243:I243"/>
    <mergeCell ref="G300:I300"/>
    <mergeCell ref="G319:I319"/>
    <mergeCell ref="G368:I368"/>
    <mergeCell ref="G377:I377"/>
    <mergeCell ref="G260:I260"/>
    <mergeCell ref="G261:I261"/>
    <mergeCell ref="G268:I268"/>
    <mergeCell ref="G259:I259"/>
    <mergeCell ref="G258:I258"/>
    <mergeCell ref="G472:I472"/>
    <mergeCell ref="G494:I494"/>
    <mergeCell ref="G490:I490"/>
    <mergeCell ref="G467:I467"/>
    <mergeCell ref="G468:I468"/>
    <mergeCell ref="G73:I73"/>
    <mergeCell ref="G518:I518"/>
    <mergeCell ref="G474:I474"/>
    <mergeCell ref="G590:I590"/>
    <mergeCell ref="G313:I313"/>
    <mergeCell ref="G421:I421"/>
    <mergeCell ref="G384:I384"/>
    <mergeCell ref="G385:I385"/>
    <mergeCell ref="G284:I284"/>
    <mergeCell ref="G286:I286"/>
    <mergeCell ref="G301:I301"/>
    <mergeCell ref="G585:I585"/>
    <mergeCell ref="G396:I396"/>
    <mergeCell ref="G393:I393"/>
    <mergeCell ref="G362:I362"/>
    <mergeCell ref="G398:I398"/>
    <mergeCell ref="G399:I399"/>
    <mergeCell ref="G392:I392"/>
    <mergeCell ref="G292:I292"/>
    <mergeCell ref="G394:I394"/>
    <mergeCell ref="G367:I367"/>
    <mergeCell ref="G304:I304"/>
    <mergeCell ref="G488:I488"/>
    <mergeCell ref="G489:I489"/>
    <mergeCell ref="G111:I111"/>
    <mergeCell ref="G118:I118"/>
    <mergeCell ref="G232:I233"/>
    <mergeCell ref="G222:I225"/>
    <mergeCell ref="G241:I241"/>
    <mergeCell ref="G238:I239"/>
    <mergeCell ref="G227:I228"/>
    <mergeCell ref="G187:I187"/>
    <mergeCell ref="G189:I189"/>
    <mergeCell ref="G192:I192"/>
    <mergeCell ref="G193:I193"/>
    <mergeCell ref="G188:I188"/>
    <mergeCell ref="G173:I173"/>
    <mergeCell ref="G220:I220"/>
    <mergeCell ref="G235:I235"/>
    <mergeCell ref="G236:I236"/>
    <mergeCell ref="G209:I209"/>
    <mergeCell ref="G212:I212"/>
    <mergeCell ref="G214:I214"/>
    <mergeCell ref="G166:I166"/>
    <mergeCell ref="G208:I208"/>
    <mergeCell ref="C4:F4"/>
    <mergeCell ref="G152:I152"/>
    <mergeCell ref="G155:I155"/>
    <mergeCell ref="G156:I156"/>
    <mergeCell ref="G176:I176"/>
    <mergeCell ref="G144:I144"/>
    <mergeCell ref="G145:I145"/>
    <mergeCell ref="G151:I151"/>
    <mergeCell ref="G143:I143"/>
    <mergeCell ref="G61:I61"/>
    <mergeCell ref="G62:I62"/>
    <mergeCell ref="G63:I63"/>
    <mergeCell ref="G29:I29"/>
    <mergeCell ref="G30:I30"/>
    <mergeCell ref="G31:I31"/>
    <mergeCell ref="G33:I33"/>
    <mergeCell ref="G163:I163"/>
    <mergeCell ref="G47:I47"/>
    <mergeCell ref="G78:I78"/>
    <mergeCell ref="G41:I41"/>
    <mergeCell ref="G34:I34"/>
    <mergeCell ref="G35:I35"/>
    <mergeCell ref="G106:I106"/>
    <mergeCell ref="G36:I36"/>
    <mergeCell ref="G357:I357"/>
    <mergeCell ref="G383:I383"/>
    <mergeCell ref="G350:I350"/>
    <mergeCell ref="C5:F5"/>
    <mergeCell ref="G103:I103"/>
    <mergeCell ref="G93:I93"/>
    <mergeCell ref="G280:I280"/>
    <mergeCell ref="G366:I366"/>
    <mergeCell ref="G317:I317"/>
    <mergeCell ref="G343:I343"/>
    <mergeCell ref="G318:I318"/>
    <mergeCell ref="G339:I339"/>
    <mergeCell ref="G352:I352"/>
    <mergeCell ref="G345:I345"/>
    <mergeCell ref="G346:I346"/>
    <mergeCell ref="G68:I68"/>
    <mergeCell ref="G211:I211"/>
    <mergeCell ref="G198:I198"/>
    <mergeCell ref="G199:I199"/>
    <mergeCell ref="G206:I206"/>
    <mergeCell ref="G283:I283"/>
    <mergeCell ref="G45:I45"/>
    <mergeCell ref="G58:I58"/>
    <mergeCell ref="G291:I291"/>
    <mergeCell ref="G492:I492"/>
    <mergeCell ref="G519:I519"/>
    <mergeCell ref="G389:I389"/>
    <mergeCell ref="G533:I533"/>
    <mergeCell ref="G230:I230"/>
    <mergeCell ref="G587:I587"/>
    <mergeCell ref="G403:I403"/>
    <mergeCell ref="G554:I554"/>
    <mergeCell ref="G579:I579"/>
    <mergeCell ref="G358:I358"/>
    <mergeCell ref="G325:I325"/>
    <mergeCell ref="G441:I441"/>
    <mergeCell ref="G461:I461"/>
    <mergeCell ref="G535:I535"/>
    <mergeCell ref="G536:I536"/>
    <mergeCell ref="G443:I443"/>
    <mergeCell ref="G415:I415"/>
    <mergeCell ref="G416:I416"/>
    <mergeCell ref="G446:I446"/>
    <mergeCell ref="G448:I448"/>
    <mergeCell ref="G344:I344"/>
    <mergeCell ref="G429:I429"/>
    <mergeCell ref="G417:I417"/>
    <mergeCell ref="G418:I418"/>
  </mergeCells>
  <pageMargins left="0.23622047244094491" right="0.23622047244094491" top="0.74803149606299213" bottom="0.74803149606299213" header="0.31496062992125984" footer="0.31496062992125984"/>
  <pageSetup paperSize="9" scale="59" fitToHeight="16" orientation="portrait" r:id="rId1"/>
  <rowBreaks count="2" manualBreakCount="2">
    <brk id="416" max="11" man="1"/>
    <brk id="474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Конорева Галина Витальевна</cp:lastModifiedBy>
  <cp:lastPrinted>2024-02-14T05:45:28Z</cp:lastPrinted>
  <dcterms:created xsi:type="dcterms:W3CDTF">2015-10-05T11:25:45Z</dcterms:created>
  <dcterms:modified xsi:type="dcterms:W3CDTF">2024-02-14T05:45:35Z</dcterms:modified>
</cp:coreProperties>
</file>